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22\"/>
    </mc:Choice>
  </mc:AlternateContent>
  <xr:revisionPtr revIDLastSave="0" documentId="8_{A816EDD9-9122-48D1-8F78-F2063B399719}" xr6:coauthVersionLast="36" xr6:coauthVersionMax="36" xr10:uidLastSave="{00000000-0000-0000-0000-000000000000}"/>
  <bookViews>
    <workbookView xWindow="32760" yWindow="32760" windowWidth="19200" windowHeight="11070"/>
  </bookViews>
  <sheets>
    <sheet name="年間給付額・受給者" sheetId="2" r:id="rId1"/>
  </sheets>
  <definedNames>
    <definedName name="_xlnm.Print_Area" localSheetId="0">年間給付額・受給者!$A$1:$Y$105</definedName>
  </definedNames>
  <calcPr calcId="191029" iterateDelta="1E-4"/>
</workbook>
</file>

<file path=xl/calcChain.xml><?xml version="1.0" encoding="utf-8"?>
<calcChain xmlns="http://schemas.openxmlformats.org/spreadsheetml/2006/main">
  <c r="Y100" i="2" l="1"/>
  <c r="Y85" i="2"/>
  <c r="Y97" i="2"/>
  <c r="Y99" i="2"/>
  <c r="Y98" i="2"/>
  <c r="Y96" i="2"/>
  <c r="Y95" i="2"/>
  <c r="Y94" i="2"/>
  <c r="Y93" i="2"/>
  <c r="Y91" i="2"/>
  <c r="Y90" i="2"/>
  <c r="Y89" i="2"/>
  <c r="Y87" i="2"/>
  <c r="Y86" i="2"/>
  <c r="X92" i="2"/>
  <c r="X85" i="2"/>
  <c r="X100" i="2"/>
  <c r="F79" i="2"/>
  <c r="C79" i="2"/>
  <c r="B79" i="2"/>
  <c r="F78" i="2"/>
  <c r="J53" i="2"/>
  <c r="I53" i="2"/>
  <c r="H53" i="2"/>
  <c r="G53" i="2"/>
  <c r="F53" i="2"/>
  <c r="D53" i="2"/>
  <c r="C53" i="2"/>
  <c r="Q26" i="2"/>
  <c r="K26" i="2"/>
  <c r="K52" i="2"/>
  <c r="Y92" i="2"/>
  <c r="W92" i="2"/>
  <c r="W85" i="2"/>
  <c r="F77" i="2"/>
  <c r="K51" i="2"/>
  <c r="K27" i="2"/>
  <c r="Q25" i="2"/>
  <c r="K25" i="2"/>
  <c r="L51" i="2"/>
  <c r="Q27" i="2"/>
  <c r="V92" i="2"/>
  <c r="V100" i="2"/>
  <c r="V85" i="2"/>
  <c r="K24" i="2"/>
  <c r="F76" i="2"/>
  <c r="K50" i="2"/>
  <c r="U92" i="2"/>
  <c r="U85" i="2"/>
  <c r="F75" i="2"/>
  <c r="K49" i="2"/>
  <c r="K23" i="2"/>
  <c r="F72" i="2"/>
  <c r="K46" i="2"/>
  <c r="F74" i="2"/>
  <c r="K48" i="2"/>
  <c r="F73" i="2"/>
  <c r="K47" i="2"/>
  <c r="K20" i="2"/>
  <c r="G72" i="2"/>
  <c r="K21" i="2"/>
  <c r="T92" i="2"/>
  <c r="S92" i="2"/>
  <c r="R92" i="2"/>
  <c r="T85" i="2"/>
  <c r="T100" i="2"/>
  <c r="S85" i="2"/>
  <c r="R85" i="2"/>
  <c r="R100" i="2"/>
  <c r="K22" i="2"/>
  <c r="P92" i="2"/>
  <c r="P85" i="2"/>
  <c r="P100" i="2"/>
  <c r="F71" i="2"/>
  <c r="Q18" i="2"/>
  <c r="K18" i="2"/>
  <c r="Q19" i="2"/>
  <c r="K19" i="2"/>
  <c r="Q17" i="2"/>
  <c r="K17" i="2"/>
  <c r="Q92" i="2"/>
  <c r="Q85" i="2"/>
  <c r="O92" i="2"/>
  <c r="O85" i="2"/>
  <c r="O100" i="2"/>
  <c r="Q16" i="2"/>
  <c r="K16" i="2"/>
  <c r="D100" i="2"/>
  <c r="J99" i="2"/>
  <c r="J98" i="2"/>
  <c r="J97" i="2"/>
  <c r="J95" i="2"/>
  <c r="J94" i="2"/>
  <c r="J93" i="2"/>
  <c r="N92" i="2"/>
  <c r="M92" i="2"/>
  <c r="L92" i="2"/>
  <c r="K92" i="2"/>
  <c r="I92" i="2"/>
  <c r="H92" i="2"/>
  <c r="G92" i="2"/>
  <c r="F92" i="2"/>
  <c r="F100" i="2"/>
  <c r="E92" i="2"/>
  <c r="J91" i="2"/>
  <c r="J90" i="2"/>
  <c r="J89" i="2"/>
  <c r="J87" i="2"/>
  <c r="J86" i="2"/>
  <c r="J85" i="2"/>
  <c r="N85" i="2"/>
  <c r="M85" i="2"/>
  <c r="L85" i="2"/>
  <c r="L100" i="2"/>
  <c r="K85" i="2"/>
  <c r="K100" i="2"/>
  <c r="I85" i="2"/>
  <c r="I100" i="2"/>
  <c r="H85" i="2"/>
  <c r="H100" i="2"/>
  <c r="G85" i="2"/>
  <c r="G100" i="2"/>
  <c r="F85" i="2"/>
  <c r="E85" i="2"/>
  <c r="E100" i="2"/>
  <c r="F68" i="2"/>
  <c r="F67" i="2"/>
  <c r="F66" i="2"/>
  <c r="Q15" i="2"/>
  <c r="K15" i="2"/>
  <c r="Q14" i="2"/>
  <c r="K14" i="2"/>
  <c r="Q13" i="2"/>
  <c r="K13" i="2"/>
  <c r="Q12" i="2"/>
  <c r="K12" i="2"/>
  <c r="Q11" i="2"/>
  <c r="K11" i="2"/>
  <c r="Q10" i="2"/>
  <c r="K10" i="2"/>
  <c r="Q9" i="2"/>
  <c r="K9" i="2"/>
  <c r="Q8" i="2"/>
  <c r="K8" i="2"/>
  <c r="Q7" i="2"/>
  <c r="K7" i="2"/>
  <c r="Q6" i="2"/>
  <c r="K6" i="2"/>
  <c r="Q100" i="2"/>
  <c r="M100" i="2"/>
  <c r="N100" i="2"/>
  <c r="J92" i="2"/>
  <c r="L46" i="2"/>
  <c r="J100" i="2"/>
  <c r="U100" i="2"/>
  <c r="S100" i="2"/>
  <c r="G73" i="2"/>
  <c r="W100" i="2"/>
  <c r="G74" i="2"/>
  <c r="L49" i="2"/>
  <c r="G78" i="2"/>
  <c r="G79" i="2"/>
  <c r="G76" i="2"/>
  <c r="K53" i="2"/>
  <c r="L53" i="2"/>
  <c r="G75" i="2"/>
  <c r="L52" i="2"/>
  <c r="L48" i="2"/>
  <c r="L47" i="2"/>
  <c r="L50" i="2"/>
  <c r="G77" i="2"/>
</calcChain>
</file>

<file path=xl/comments1.xml><?xml version="1.0" encoding="utf-8"?>
<comments xmlns="http://schemas.openxmlformats.org/spreadsheetml/2006/main">
  <authors>
    <author>大久保 嘉博</author>
  </authors>
  <commentList>
    <comment ref="W9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Excel　介護報酬明細
施設/12
</t>
        </r>
      </text>
    </comment>
    <comment ref="X9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Excel　介護報酬明細
施設/12
</t>
        </r>
      </text>
    </comment>
    <comment ref="Y9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Excel　介護報酬明細
施設/12
</t>
        </r>
      </text>
    </comment>
    <comment ref="W102" authorId="0" shapeId="0">
      <text>
        <r>
          <rPr>
            <sz val="9"/>
            <color indexed="81"/>
            <rFont val="MS P ゴシック"/>
            <family val="3"/>
            <charset val="128"/>
          </rPr>
          <t>款2　決算額</t>
        </r>
      </text>
    </comment>
    <comment ref="X102" authorId="0" shapeId="0">
      <text>
        <r>
          <rPr>
            <sz val="9"/>
            <color indexed="81"/>
            <rFont val="MS P ゴシック"/>
            <family val="3"/>
            <charset val="128"/>
          </rPr>
          <t>款2　決算額</t>
        </r>
      </text>
    </comment>
    <comment ref="Y102" authorId="0" shapeId="0">
      <text>
        <r>
          <rPr>
            <sz val="9"/>
            <color indexed="81"/>
            <rFont val="MS P ゴシック"/>
            <family val="3"/>
            <charset val="128"/>
          </rPr>
          <t>款2　決算額</t>
        </r>
      </text>
    </comment>
  </commentList>
</comments>
</file>

<file path=xl/sharedStrings.xml><?xml version="1.0" encoding="utf-8"?>
<sst xmlns="http://schemas.openxmlformats.org/spreadsheetml/2006/main" count="175" uniqueCount="122">
  <si>
    <t>社会福祉</t>
  </si>
  <si>
    <t>22-9　介護保険</t>
  </si>
  <si>
    <t>区分</t>
  </si>
  <si>
    <t>第１号被保険者数</t>
  </si>
  <si>
    <t>認定者数</t>
  </si>
  <si>
    <t>居宅サービス</t>
  </si>
  <si>
    <t>施設サービス</t>
  </si>
  <si>
    <t>支給額合計</t>
  </si>
  <si>
    <t>要介護１</t>
  </si>
  <si>
    <t>要介護２</t>
  </si>
  <si>
    <t>要介護３</t>
  </si>
  <si>
    <t>要介護４</t>
  </si>
  <si>
    <t>要介護５</t>
  </si>
  <si>
    <t>計</t>
  </si>
  <si>
    <t>受給者数</t>
  </si>
  <si>
    <t>支給額</t>
  </si>
  <si>
    <t>H.12</t>
  </si>
  <si>
    <t>H.13</t>
  </si>
  <si>
    <t>H.14</t>
  </si>
  <si>
    <t>H.15</t>
  </si>
  <si>
    <t>H.16</t>
  </si>
  <si>
    <t>毎年３月３１日現在　単位：人・万円</t>
    <rPh sb="10" eb="12">
      <t>タンイ</t>
    </rPh>
    <rPh sb="13" eb="14">
      <t>ニン</t>
    </rPh>
    <rPh sb="15" eb="17">
      <t>マンエン</t>
    </rPh>
    <phoneticPr fontId="3"/>
  </si>
  <si>
    <t>H.17</t>
    <phoneticPr fontId="3"/>
  </si>
  <si>
    <t>H.18</t>
    <phoneticPr fontId="3"/>
  </si>
  <si>
    <t>要支援2</t>
    <phoneticPr fontId="3"/>
  </si>
  <si>
    <t>経過的要介護</t>
    <rPh sb="0" eb="3">
      <t>ケイカテキ</t>
    </rPh>
    <rPh sb="3" eb="6">
      <t>ヨウカイゴ</t>
    </rPh>
    <phoneticPr fontId="3"/>
  </si>
  <si>
    <t>H.19</t>
  </si>
  <si>
    <t>居宅介護（支援）　ｻｰﾋﾞｽ受給者　</t>
  </si>
  <si>
    <t>区　　　分</t>
  </si>
  <si>
    <t>要支援１</t>
  </si>
  <si>
    <t>要支援２</t>
  </si>
  <si>
    <t>経過的要介護</t>
  </si>
  <si>
    <t>合計</t>
  </si>
  <si>
    <t>利用者/認定者</t>
  </si>
  <si>
    <t>H12年度</t>
  </si>
  <si>
    <t>H13年度</t>
  </si>
  <si>
    <t>H14年度</t>
  </si>
  <si>
    <t>H15年度</t>
  </si>
  <si>
    <t>H16年度</t>
  </si>
  <si>
    <t>H17年度</t>
  </si>
  <si>
    <t>H18年度</t>
  </si>
  <si>
    <t>H19年度</t>
  </si>
  <si>
    <t>施設ｻｰﾋﾞｽ受給者　</t>
  </si>
  <si>
    <t>合　　　計</t>
  </si>
  <si>
    <t>利用者/認定者</t>
    <phoneticPr fontId="3"/>
  </si>
  <si>
    <t>介護老人
福祉施設</t>
    <phoneticPr fontId="3"/>
  </si>
  <si>
    <t>介護老人
保健施設</t>
    <phoneticPr fontId="3"/>
  </si>
  <si>
    <t>介護療養型
医療施設</t>
    <phoneticPr fontId="3"/>
  </si>
  <si>
    <t>区　　　　　　　分</t>
    <rPh sb="0" eb="1">
      <t>ク</t>
    </rPh>
    <rPh sb="8" eb="9">
      <t>ブン</t>
    </rPh>
    <phoneticPr fontId="3"/>
  </si>
  <si>
    <t>月平均額</t>
    <rPh sb="0" eb="1">
      <t>ツキ</t>
    </rPh>
    <rPh sb="1" eb="3">
      <t>ヘイキン</t>
    </rPh>
    <rPh sb="3" eb="4">
      <t>ガク</t>
    </rPh>
    <phoneticPr fontId="3"/>
  </si>
  <si>
    <t>在宅介護（支援）ｻｰﾋﾞｽ</t>
    <rPh sb="0" eb="2">
      <t>ザイタク</t>
    </rPh>
    <rPh sb="2" eb="4">
      <t>カイゴ</t>
    </rPh>
    <rPh sb="5" eb="7">
      <t>シエン</t>
    </rPh>
    <phoneticPr fontId="3"/>
  </si>
  <si>
    <t>訪問通所ｻｰﾋﾞｽ</t>
    <rPh sb="0" eb="2">
      <t>ホウモン</t>
    </rPh>
    <rPh sb="2" eb="4">
      <t>ツウショ</t>
    </rPh>
    <phoneticPr fontId="3"/>
  </si>
  <si>
    <t>短期入所ｻｰﾋﾞｽ</t>
    <rPh sb="0" eb="2">
      <t>タンキ</t>
    </rPh>
    <rPh sb="2" eb="4">
      <t>ニュウショ</t>
    </rPh>
    <phoneticPr fontId="3"/>
  </si>
  <si>
    <t>その他短品ｻｰﾋﾞｽ</t>
    <rPh sb="2" eb="3">
      <t>タ</t>
    </rPh>
    <rPh sb="3" eb="4">
      <t>タン</t>
    </rPh>
    <rPh sb="4" eb="5">
      <t>シナ</t>
    </rPh>
    <phoneticPr fontId="3"/>
  </si>
  <si>
    <t>福祉用具購入費</t>
    <rPh sb="0" eb="2">
      <t>フクシ</t>
    </rPh>
    <rPh sb="2" eb="4">
      <t>ヨウグ</t>
    </rPh>
    <rPh sb="4" eb="7">
      <t>コウニュウヒ</t>
    </rPh>
    <phoneticPr fontId="3"/>
  </si>
  <si>
    <t>住宅改修費</t>
    <rPh sb="0" eb="2">
      <t>ジュウタク</t>
    </rPh>
    <rPh sb="2" eb="4">
      <t>カイシュウ</t>
    </rPh>
    <rPh sb="4" eb="5">
      <t>ヒ</t>
    </rPh>
    <phoneticPr fontId="3"/>
  </si>
  <si>
    <t>施設介護ｻｰﾋﾞｽ</t>
    <rPh sb="0" eb="2">
      <t>シセツ</t>
    </rPh>
    <rPh sb="2" eb="4">
      <t>カイゴ</t>
    </rPh>
    <phoneticPr fontId="3"/>
  </si>
  <si>
    <t>特　定　診　療</t>
    <rPh sb="0" eb="1">
      <t>トク</t>
    </rPh>
    <rPh sb="2" eb="3">
      <t>サダム</t>
    </rPh>
    <rPh sb="4" eb="5">
      <t>ミ</t>
    </rPh>
    <rPh sb="6" eb="7">
      <t>リョウ</t>
    </rPh>
    <phoneticPr fontId="3"/>
  </si>
  <si>
    <t>高額介護サービス費</t>
    <rPh sb="0" eb="2">
      <t>コウガク</t>
    </rPh>
    <rPh sb="2" eb="4">
      <t>カイゴ</t>
    </rPh>
    <rPh sb="8" eb="9">
      <t>ヒ</t>
    </rPh>
    <phoneticPr fontId="3"/>
  </si>
  <si>
    <t>審査支払手数料</t>
    <rPh sb="0" eb="2">
      <t>シンサ</t>
    </rPh>
    <rPh sb="2" eb="4">
      <t>シハライ</t>
    </rPh>
    <rPh sb="4" eb="7">
      <t>テスウリョウ</t>
    </rPh>
    <phoneticPr fontId="3"/>
  </si>
  <si>
    <t>合　　　　　計</t>
    <rPh sb="0" eb="1">
      <t>ゴウ</t>
    </rPh>
    <rPh sb="6" eb="7">
      <t>ケイ</t>
    </rPh>
    <phoneticPr fontId="3"/>
  </si>
  <si>
    <t>年間給付額</t>
    <rPh sb="0" eb="2">
      <t>ネンカン</t>
    </rPh>
    <rPh sb="2" eb="5">
      <t>キュウフガク</t>
    </rPh>
    <phoneticPr fontId="3"/>
  </si>
  <si>
    <t>介護老人福祉施設</t>
    <phoneticPr fontId="3"/>
  </si>
  <si>
    <t>介護老人保健施設</t>
    <phoneticPr fontId="3"/>
  </si>
  <si>
    <t>介護療養型医療施設</t>
    <phoneticPr fontId="3"/>
  </si>
  <si>
    <t>ｻｰﾋﾞｽ給付費の現状</t>
    <rPh sb="5" eb="8">
      <t>キュウフヒ</t>
    </rPh>
    <rPh sb="9" eb="11">
      <t>ゲンジョウ</t>
    </rPh>
    <phoneticPr fontId="3"/>
  </si>
  <si>
    <t>収入の財源は、65歳以上の1号被保険者と40歳から64歳までの2号被保険者が50%。国と県及び町が50%の負担となっています。</t>
    <rPh sb="0" eb="2">
      <t>シュウニュウ</t>
    </rPh>
    <rPh sb="3" eb="5">
      <t>ザイゲン</t>
    </rPh>
    <rPh sb="9" eb="10">
      <t>サイ</t>
    </rPh>
    <rPh sb="10" eb="12">
      <t>イジョウ</t>
    </rPh>
    <rPh sb="14" eb="15">
      <t>ゴウ</t>
    </rPh>
    <rPh sb="15" eb="19">
      <t>ヒホケンシャ</t>
    </rPh>
    <rPh sb="22" eb="23">
      <t>サイ</t>
    </rPh>
    <rPh sb="27" eb="28">
      <t>サイ</t>
    </rPh>
    <rPh sb="32" eb="33">
      <t>ゴウ</t>
    </rPh>
    <rPh sb="33" eb="37">
      <t>ヒホケンシャ</t>
    </rPh>
    <rPh sb="42" eb="43">
      <t>クニ</t>
    </rPh>
    <rPh sb="44" eb="45">
      <t>ケン</t>
    </rPh>
    <rPh sb="45" eb="46">
      <t>オヨ</t>
    </rPh>
    <rPh sb="47" eb="48">
      <t>チョウ</t>
    </rPh>
    <rPh sb="53" eb="55">
      <t>フタン</t>
    </rPh>
    <phoneticPr fontId="3"/>
  </si>
  <si>
    <t>H.20</t>
  </si>
  <si>
    <t>H.21</t>
  </si>
  <si>
    <t>H.22</t>
  </si>
  <si>
    <t>H20年度</t>
  </si>
  <si>
    <t>H21年度</t>
  </si>
  <si>
    <t>H22年度</t>
  </si>
  <si>
    <t>（特定施設入居者生活介護・居宅介護サービス計画・地域密着サービス）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キョタク</t>
    </rPh>
    <rPh sb="15" eb="17">
      <t>カイゴ</t>
    </rPh>
    <rPh sb="21" eb="23">
      <t>ケイカク</t>
    </rPh>
    <rPh sb="24" eb="26">
      <t>チイキ</t>
    </rPh>
    <rPh sb="26" eb="28">
      <t>ミッチャク</t>
    </rPh>
    <phoneticPr fontId="3"/>
  </si>
  <si>
    <t>特定入所者介護サービス</t>
    <rPh sb="0" eb="2">
      <t>トクテイ</t>
    </rPh>
    <rPh sb="2" eb="4">
      <t>ニュウショ</t>
    </rPh>
    <rPh sb="4" eb="5">
      <t>シャ</t>
    </rPh>
    <rPh sb="5" eb="7">
      <t>カイゴ</t>
    </rPh>
    <phoneticPr fontId="3"/>
  </si>
  <si>
    <t>単位：人</t>
    <rPh sb="0" eb="2">
      <t>タンイ</t>
    </rPh>
    <rPh sb="3" eb="4">
      <t>ニン</t>
    </rPh>
    <phoneticPr fontId="3"/>
  </si>
  <si>
    <t>単位：円</t>
    <rPh sb="0" eb="2">
      <t>タンイ</t>
    </rPh>
    <rPh sb="3" eb="4">
      <t>エン</t>
    </rPh>
    <phoneticPr fontId="3"/>
  </si>
  <si>
    <t>H.23</t>
    <phoneticPr fontId="3"/>
  </si>
  <si>
    <t>H.24</t>
    <phoneticPr fontId="3"/>
  </si>
  <si>
    <t>H23年度</t>
  </si>
  <si>
    <t>H24年度</t>
  </si>
  <si>
    <t>H23年度</t>
    <rPh sb="3" eb="5">
      <t>ネンド</t>
    </rPh>
    <phoneticPr fontId="3"/>
  </si>
  <si>
    <t>H24年度</t>
    <rPh sb="3" eb="5">
      <t>ネンド</t>
    </rPh>
    <phoneticPr fontId="3"/>
  </si>
  <si>
    <t>要支援1</t>
    <phoneticPr fontId="3"/>
  </si>
  <si>
    <t>H.25</t>
    <phoneticPr fontId="3"/>
  </si>
  <si>
    <t>H25年度</t>
    <phoneticPr fontId="3"/>
  </si>
  <si>
    <t>H25年度</t>
    <rPh sb="3" eb="5">
      <t>ネンド</t>
    </rPh>
    <phoneticPr fontId="3"/>
  </si>
  <si>
    <t>H.26</t>
    <phoneticPr fontId="3"/>
  </si>
  <si>
    <t>H.27</t>
    <phoneticPr fontId="3"/>
  </si>
  <si>
    <t>H.28</t>
    <phoneticPr fontId="3"/>
  </si>
  <si>
    <t>H26年度</t>
    <rPh sb="3" eb="5">
      <t>ネンド</t>
    </rPh>
    <phoneticPr fontId="3"/>
  </si>
  <si>
    <t>H27年度</t>
    <rPh sb="3" eb="5">
      <t>ネンド</t>
    </rPh>
    <phoneticPr fontId="3"/>
  </si>
  <si>
    <t>H28年度</t>
    <rPh sb="3" eb="5">
      <t>ネンド</t>
    </rPh>
    <phoneticPr fontId="3"/>
  </si>
  <si>
    <t>H.29</t>
    <phoneticPr fontId="3"/>
  </si>
  <si>
    <t>H29年度</t>
    <rPh sb="3" eb="5">
      <t>ネンド</t>
    </rPh>
    <phoneticPr fontId="3"/>
  </si>
  <si>
    <t>H.30</t>
    <phoneticPr fontId="3"/>
  </si>
  <si>
    <t>H30年度</t>
    <rPh sb="3" eb="5">
      <t>ネンド</t>
    </rPh>
    <phoneticPr fontId="3"/>
  </si>
  <si>
    <t>Ｈ12年度</t>
    <rPh sb="3" eb="5">
      <t>ネンド</t>
    </rPh>
    <phoneticPr fontId="3"/>
  </si>
  <si>
    <t>Ｈ13年度</t>
    <rPh sb="3" eb="5">
      <t>ネンド</t>
    </rPh>
    <phoneticPr fontId="3"/>
  </si>
  <si>
    <t>Ｈ14年度</t>
    <rPh sb="3" eb="5">
      <t>ネンド</t>
    </rPh>
    <phoneticPr fontId="3"/>
  </si>
  <si>
    <t>Ｈ15年度</t>
    <rPh sb="3" eb="5">
      <t>ネンド</t>
    </rPh>
    <phoneticPr fontId="3"/>
  </si>
  <si>
    <t>Ｈ16年度</t>
    <rPh sb="3" eb="5">
      <t>ネンド</t>
    </rPh>
    <phoneticPr fontId="3"/>
  </si>
  <si>
    <t>Ｈ17年度</t>
    <rPh sb="3" eb="5">
      <t>ネンド</t>
    </rPh>
    <phoneticPr fontId="3"/>
  </si>
  <si>
    <t>Ｈ18年度</t>
    <rPh sb="3" eb="5">
      <t>ネンド</t>
    </rPh>
    <phoneticPr fontId="3"/>
  </si>
  <si>
    <t>Ｈ19年度</t>
    <rPh sb="3" eb="5">
      <t>ネンド</t>
    </rPh>
    <phoneticPr fontId="3"/>
  </si>
  <si>
    <t>Ｈ20年度</t>
    <rPh sb="3" eb="5">
      <t>ネンド</t>
    </rPh>
    <phoneticPr fontId="3"/>
  </si>
  <si>
    <t>Ｈ21年度</t>
    <rPh sb="3" eb="5">
      <t>ネンド</t>
    </rPh>
    <phoneticPr fontId="3"/>
  </si>
  <si>
    <t>Ｈ22年度</t>
    <rPh sb="3" eb="5">
      <t>ネンド</t>
    </rPh>
    <phoneticPr fontId="3"/>
  </si>
  <si>
    <t>Ｈ23年度</t>
    <rPh sb="3" eb="5">
      <t>ネンド</t>
    </rPh>
    <phoneticPr fontId="3"/>
  </si>
  <si>
    <t>Ｈ24年度</t>
    <rPh sb="3" eb="5">
      <t>ネンド</t>
    </rPh>
    <phoneticPr fontId="3"/>
  </si>
  <si>
    <t>Ｈ25年度</t>
    <rPh sb="3" eb="5">
      <t>ネンド</t>
    </rPh>
    <phoneticPr fontId="3"/>
  </si>
  <si>
    <t>Ｈ26年度</t>
    <rPh sb="3" eb="5">
      <t>ネンド</t>
    </rPh>
    <phoneticPr fontId="3"/>
  </si>
  <si>
    <t>Ｈ28年度</t>
    <rPh sb="3" eb="5">
      <t>ネンド</t>
    </rPh>
    <phoneticPr fontId="3"/>
  </si>
  <si>
    <t>Ｈ29年度</t>
    <rPh sb="3" eb="5">
      <t>ネンド</t>
    </rPh>
    <phoneticPr fontId="3"/>
  </si>
  <si>
    <t>Ｈ30年度</t>
    <rPh sb="3" eb="5">
      <t>ネンド</t>
    </rPh>
    <phoneticPr fontId="3"/>
  </si>
  <si>
    <t>H.31</t>
    <phoneticPr fontId="3"/>
  </si>
  <si>
    <t>H31年度</t>
    <rPh sb="3" eb="5">
      <t>ネンド</t>
    </rPh>
    <phoneticPr fontId="3"/>
  </si>
  <si>
    <t>R.2</t>
    <phoneticPr fontId="3"/>
  </si>
  <si>
    <t>R2年度</t>
    <rPh sb="2" eb="4">
      <t>ネンド</t>
    </rPh>
    <phoneticPr fontId="3"/>
  </si>
  <si>
    <t>R3年度</t>
    <rPh sb="2" eb="4">
      <t>ネンド</t>
    </rPh>
    <phoneticPr fontId="3"/>
  </si>
  <si>
    <t>R.3</t>
    <phoneticPr fontId="3"/>
  </si>
  <si>
    <t>介護医療院</t>
    <rPh sb="2" eb="5">
      <t>イリョウイン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</si>
</sst>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);[Red]\(#,##0\)"/>
    <numFmt numFmtId="183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8" fontId="2" fillId="0" borderId="2" xfId="1" applyFont="1" applyBorder="1" applyAlignment="1">
      <alignment vertical="center" wrapText="1"/>
    </xf>
    <xf numFmtId="38" fontId="2" fillId="0" borderId="3" xfId="1" applyFont="1" applyBorder="1" applyAlignment="1">
      <alignment vertical="center" wrapText="1"/>
    </xf>
    <xf numFmtId="38" fontId="2" fillId="0" borderId="0" xfId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38" fontId="6" fillId="0" borderId="0" xfId="1" applyFont="1" applyAlignment="1"/>
    <xf numFmtId="0" fontId="6" fillId="0" borderId="11" xfId="0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2" borderId="11" xfId="1" applyFont="1" applyFill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2" borderId="13" xfId="1" applyFont="1" applyFill="1" applyBorder="1" applyAlignment="1">
      <alignment horizontal="right" vertical="center"/>
    </xf>
    <xf numFmtId="38" fontId="6" fillId="0" borderId="11" xfId="1" applyFont="1" applyBorder="1" applyAlignment="1">
      <alignment horizontal="right" vertical="center" shrinkToFit="1"/>
    </xf>
    <xf numFmtId="177" fontId="6" fillId="2" borderId="11" xfId="1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 wrapText="1"/>
    </xf>
    <xf numFmtId="177" fontId="6" fillId="0" borderId="11" xfId="0" applyNumberFormat="1" applyFont="1" applyBorder="1" applyAlignment="1">
      <alignment vertical="center" wrapText="1"/>
    </xf>
    <xf numFmtId="38" fontId="2" fillId="0" borderId="14" xfId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8" fontId="2" fillId="0" borderId="0" xfId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38" fontId="2" fillId="0" borderId="19" xfId="1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8" fontId="0" fillId="0" borderId="11" xfId="1" applyFont="1" applyBorder="1" applyAlignment="1">
      <alignment vertical="center" wrapText="1"/>
    </xf>
    <xf numFmtId="38" fontId="1" fillId="0" borderId="11" xfId="1" applyFont="1" applyBorder="1" applyAlignment="1">
      <alignment vertical="center" wrapText="1"/>
    </xf>
    <xf numFmtId="38" fontId="2" fillId="0" borderId="24" xfId="1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8" fontId="2" fillId="0" borderId="27" xfId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10" fontId="2" fillId="0" borderId="30" xfId="0" applyNumberFormat="1" applyFont="1" applyBorder="1" applyAlignment="1">
      <alignment horizontal="center" vertical="center" wrapText="1"/>
    </xf>
    <xf numFmtId="183" fontId="2" fillId="0" borderId="29" xfId="0" applyNumberFormat="1" applyFont="1" applyBorder="1" applyAlignment="1">
      <alignment horizontal="center" vertical="center" wrapText="1"/>
    </xf>
    <xf numFmtId="183" fontId="2" fillId="0" borderId="5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8" fontId="2" fillId="0" borderId="38" xfId="1" applyFont="1" applyBorder="1" applyAlignment="1">
      <alignment vertical="center" wrapText="1"/>
    </xf>
    <xf numFmtId="38" fontId="2" fillId="0" borderId="39" xfId="1" applyFont="1" applyBorder="1" applyAlignment="1">
      <alignment vertical="center" wrapText="1"/>
    </xf>
    <xf numFmtId="38" fontId="2" fillId="0" borderId="40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104"/>
  <sheetViews>
    <sheetView tabSelected="1" view="pageBreakPreview" topLeftCell="A79" zoomScale="86" zoomScaleNormal="84" zoomScaleSheetLayoutView="86" workbookViewId="0">
      <pane xSplit="3" topLeftCell="L1" activePane="topRight" state="frozen"/>
      <selection activeCell="A13" sqref="A13"/>
      <selection pane="topRight" activeCell="AB91" sqref="AB91"/>
    </sheetView>
  </sheetViews>
  <sheetFormatPr defaultColWidth="9" defaultRowHeight="13"/>
  <cols>
    <col min="1" max="1" width="9" style="1"/>
    <col min="2" max="25" width="13.6328125" style="1" customWidth="1"/>
    <col min="26" max="16384" width="9" style="1"/>
  </cols>
  <sheetData>
    <row r="1" spans="1:31">
      <c r="A1" s="1" t="s">
        <v>0</v>
      </c>
    </row>
    <row r="2" spans="1:31">
      <c r="A2" s="2" t="s">
        <v>1</v>
      </c>
    </row>
    <row r="3" spans="1:31" ht="13.5" customHeight="1">
      <c r="M3" s="8"/>
      <c r="N3" s="2"/>
      <c r="O3" s="9"/>
      <c r="P3" s="9"/>
      <c r="Q3" s="9" t="s">
        <v>21</v>
      </c>
    </row>
    <row r="4" spans="1:31" s="3" customFormat="1">
      <c r="A4" s="79" t="s">
        <v>2</v>
      </c>
      <c r="B4" s="79" t="s">
        <v>3</v>
      </c>
      <c r="C4" s="91" t="s">
        <v>4</v>
      </c>
      <c r="D4" s="92"/>
      <c r="E4" s="92"/>
      <c r="F4" s="92"/>
      <c r="G4" s="92"/>
      <c r="H4" s="92"/>
      <c r="I4" s="92"/>
      <c r="J4" s="92"/>
      <c r="K4" s="93"/>
      <c r="L4" s="72" t="s">
        <v>5</v>
      </c>
      <c r="M4" s="72"/>
      <c r="N4" s="72" t="s">
        <v>6</v>
      </c>
      <c r="O4" s="72"/>
      <c r="P4" s="39"/>
      <c r="Q4" s="79" t="s">
        <v>7</v>
      </c>
    </row>
    <row r="5" spans="1:31" s="3" customFormat="1">
      <c r="A5" s="79"/>
      <c r="B5" s="79"/>
      <c r="C5" s="4" t="s">
        <v>83</v>
      </c>
      <c r="D5" s="4" t="s">
        <v>24</v>
      </c>
      <c r="E5" s="10" t="s">
        <v>25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14</v>
      </c>
      <c r="O5" s="4" t="s">
        <v>15</v>
      </c>
      <c r="P5" s="4"/>
      <c r="Q5" s="79"/>
    </row>
    <row r="6" spans="1:31">
      <c r="A6" s="52" t="s">
        <v>16</v>
      </c>
      <c r="B6" s="5">
        <v>3822</v>
      </c>
      <c r="C6" s="5">
        <v>15</v>
      </c>
      <c r="D6" s="82"/>
      <c r="E6" s="82"/>
      <c r="F6" s="5">
        <v>70</v>
      </c>
      <c r="G6" s="5">
        <v>75</v>
      </c>
      <c r="H6" s="5">
        <v>54</v>
      </c>
      <c r="I6" s="5">
        <v>57</v>
      </c>
      <c r="J6" s="5">
        <v>54</v>
      </c>
      <c r="K6" s="5">
        <f t="shared" ref="K6:K11" si="0">SUM(C6:J6)</f>
        <v>325</v>
      </c>
      <c r="L6" s="5">
        <v>1605</v>
      </c>
      <c r="M6" s="5">
        <v>14392</v>
      </c>
      <c r="N6" s="5">
        <v>919</v>
      </c>
      <c r="O6" s="5">
        <v>26889</v>
      </c>
      <c r="P6" s="5"/>
      <c r="Q6" s="5">
        <f t="shared" ref="Q6:Q15" si="1">M6+O6</f>
        <v>41281</v>
      </c>
    </row>
    <row r="7" spans="1:31">
      <c r="A7" s="53" t="s">
        <v>17</v>
      </c>
      <c r="B7" s="6">
        <v>3914</v>
      </c>
      <c r="C7" s="6">
        <v>18</v>
      </c>
      <c r="D7" s="83"/>
      <c r="E7" s="83"/>
      <c r="F7" s="6">
        <v>97</v>
      </c>
      <c r="G7" s="6">
        <v>113</v>
      </c>
      <c r="H7" s="6">
        <v>61</v>
      </c>
      <c r="I7" s="6">
        <v>61</v>
      </c>
      <c r="J7" s="6">
        <v>56</v>
      </c>
      <c r="K7" s="6">
        <f t="shared" si="0"/>
        <v>406</v>
      </c>
      <c r="L7" s="6">
        <v>2433</v>
      </c>
      <c r="M7" s="6">
        <v>22126</v>
      </c>
      <c r="N7" s="6">
        <v>1111</v>
      </c>
      <c r="O7" s="6">
        <v>32079</v>
      </c>
      <c r="P7" s="6"/>
      <c r="Q7" s="6">
        <f t="shared" si="1"/>
        <v>54205</v>
      </c>
    </row>
    <row r="8" spans="1:31">
      <c r="A8" s="53" t="s">
        <v>18</v>
      </c>
      <c r="B8" s="6">
        <v>4007</v>
      </c>
      <c r="C8" s="6">
        <v>51</v>
      </c>
      <c r="D8" s="83"/>
      <c r="E8" s="83"/>
      <c r="F8" s="6">
        <v>143</v>
      </c>
      <c r="G8" s="6">
        <v>134</v>
      </c>
      <c r="H8" s="6">
        <v>55</v>
      </c>
      <c r="I8" s="6">
        <v>74</v>
      </c>
      <c r="J8" s="6">
        <v>68</v>
      </c>
      <c r="K8" s="6">
        <f t="shared" si="0"/>
        <v>525</v>
      </c>
      <c r="L8" s="6">
        <v>2957</v>
      </c>
      <c r="M8" s="6">
        <v>28080</v>
      </c>
      <c r="N8" s="6">
        <v>1378</v>
      </c>
      <c r="O8" s="6">
        <v>40225</v>
      </c>
      <c r="P8" s="6"/>
      <c r="Q8" s="6">
        <f t="shared" si="1"/>
        <v>68305</v>
      </c>
    </row>
    <row r="9" spans="1:31">
      <c r="A9" s="53" t="s">
        <v>19</v>
      </c>
      <c r="B9" s="6">
        <v>4105</v>
      </c>
      <c r="C9" s="6">
        <v>68</v>
      </c>
      <c r="D9" s="83"/>
      <c r="E9" s="83"/>
      <c r="F9" s="6">
        <v>186</v>
      </c>
      <c r="G9" s="6">
        <v>111</v>
      </c>
      <c r="H9" s="6">
        <v>65</v>
      </c>
      <c r="I9" s="6">
        <v>79</v>
      </c>
      <c r="J9" s="6">
        <v>75</v>
      </c>
      <c r="K9" s="6">
        <f t="shared" si="0"/>
        <v>584</v>
      </c>
      <c r="L9" s="6">
        <v>3581</v>
      </c>
      <c r="M9" s="6">
        <v>35526</v>
      </c>
      <c r="N9" s="6">
        <v>1439</v>
      </c>
      <c r="O9" s="6">
        <v>42576</v>
      </c>
      <c r="P9" s="6"/>
      <c r="Q9" s="6">
        <f t="shared" si="1"/>
        <v>78102</v>
      </c>
    </row>
    <row r="10" spans="1:31">
      <c r="A10" s="53" t="s">
        <v>20</v>
      </c>
      <c r="B10" s="6">
        <v>4208</v>
      </c>
      <c r="C10" s="6">
        <v>96</v>
      </c>
      <c r="D10" s="83"/>
      <c r="E10" s="83"/>
      <c r="F10" s="6">
        <v>187</v>
      </c>
      <c r="G10" s="6">
        <v>111</v>
      </c>
      <c r="H10" s="6">
        <v>74</v>
      </c>
      <c r="I10" s="6">
        <v>75</v>
      </c>
      <c r="J10" s="6">
        <v>87</v>
      </c>
      <c r="K10" s="6">
        <f t="shared" si="0"/>
        <v>630</v>
      </c>
      <c r="L10" s="6">
        <v>4213</v>
      </c>
      <c r="M10" s="6">
        <v>42349</v>
      </c>
      <c r="N10" s="6">
        <v>1700</v>
      </c>
      <c r="O10" s="6">
        <v>50200</v>
      </c>
      <c r="P10" s="6"/>
      <c r="Q10" s="6">
        <f t="shared" si="1"/>
        <v>92549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>
      <c r="A11" s="53" t="s">
        <v>22</v>
      </c>
      <c r="B11" s="6">
        <v>4320</v>
      </c>
      <c r="C11" s="6">
        <v>108</v>
      </c>
      <c r="D11" s="84"/>
      <c r="E11" s="84"/>
      <c r="F11" s="6">
        <v>192</v>
      </c>
      <c r="G11" s="6">
        <v>129</v>
      </c>
      <c r="H11" s="6">
        <v>89</v>
      </c>
      <c r="I11" s="6">
        <v>79</v>
      </c>
      <c r="J11" s="6">
        <v>82</v>
      </c>
      <c r="K11" s="6">
        <f t="shared" si="0"/>
        <v>679</v>
      </c>
      <c r="L11" s="6">
        <v>4539</v>
      </c>
      <c r="M11" s="6">
        <v>45175</v>
      </c>
      <c r="N11" s="6">
        <v>1970</v>
      </c>
      <c r="O11" s="6">
        <v>54848</v>
      </c>
      <c r="P11" s="6"/>
      <c r="Q11" s="6">
        <f t="shared" si="1"/>
        <v>100023</v>
      </c>
    </row>
    <row r="12" spans="1:31">
      <c r="A12" s="53" t="s">
        <v>23</v>
      </c>
      <c r="B12" s="6">
        <v>4379</v>
      </c>
      <c r="C12" s="6">
        <v>90</v>
      </c>
      <c r="D12" s="6">
        <v>89</v>
      </c>
      <c r="E12" s="6">
        <v>0</v>
      </c>
      <c r="F12" s="6">
        <v>101</v>
      </c>
      <c r="G12" s="6">
        <v>129</v>
      </c>
      <c r="H12" s="6">
        <v>119</v>
      </c>
      <c r="I12" s="6">
        <v>91</v>
      </c>
      <c r="J12" s="6">
        <v>87</v>
      </c>
      <c r="K12" s="6">
        <f t="shared" ref="K12:K20" si="2">SUM(C12:J12)</f>
        <v>706</v>
      </c>
      <c r="L12" s="6">
        <v>7345</v>
      </c>
      <c r="M12" s="6">
        <v>49242</v>
      </c>
      <c r="N12" s="6">
        <v>2005</v>
      </c>
      <c r="O12" s="6">
        <v>52460</v>
      </c>
      <c r="P12" s="6"/>
      <c r="Q12" s="6">
        <f t="shared" si="1"/>
        <v>101702</v>
      </c>
    </row>
    <row r="13" spans="1:31">
      <c r="A13" s="53" t="s">
        <v>26</v>
      </c>
      <c r="B13" s="6">
        <v>4426</v>
      </c>
      <c r="C13" s="6">
        <v>89</v>
      </c>
      <c r="D13" s="6">
        <v>94</v>
      </c>
      <c r="E13" s="6">
        <v>0</v>
      </c>
      <c r="F13" s="6">
        <v>100</v>
      </c>
      <c r="G13" s="6">
        <v>121</v>
      </c>
      <c r="H13" s="6">
        <v>134</v>
      </c>
      <c r="I13" s="6">
        <v>106</v>
      </c>
      <c r="J13" s="6">
        <v>93</v>
      </c>
      <c r="K13" s="6">
        <f t="shared" si="2"/>
        <v>737</v>
      </c>
      <c r="L13" s="6">
        <v>4721</v>
      </c>
      <c r="M13" s="6">
        <v>45496</v>
      </c>
      <c r="N13" s="6">
        <v>1922</v>
      </c>
      <c r="O13" s="6">
        <v>46406</v>
      </c>
      <c r="P13" s="6"/>
      <c r="Q13" s="6">
        <f t="shared" si="1"/>
        <v>91902</v>
      </c>
    </row>
    <row r="14" spans="1:31">
      <c r="A14" s="53" t="s">
        <v>67</v>
      </c>
      <c r="B14" s="6">
        <v>4498</v>
      </c>
      <c r="C14" s="6">
        <v>77</v>
      </c>
      <c r="D14" s="6">
        <v>81</v>
      </c>
      <c r="E14" s="6">
        <v>0</v>
      </c>
      <c r="F14" s="6">
        <v>111</v>
      </c>
      <c r="G14" s="6">
        <v>115</v>
      </c>
      <c r="H14" s="6">
        <v>125</v>
      </c>
      <c r="I14" s="6">
        <v>106</v>
      </c>
      <c r="J14" s="6">
        <v>93</v>
      </c>
      <c r="K14" s="6">
        <f t="shared" si="2"/>
        <v>708</v>
      </c>
      <c r="L14" s="6">
        <v>4896</v>
      </c>
      <c r="M14" s="6">
        <v>50740</v>
      </c>
      <c r="N14" s="6">
        <v>1918</v>
      </c>
      <c r="O14" s="6">
        <v>46533</v>
      </c>
      <c r="P14" s="6"/>
      <c r="Q14" s="6">
        <f t="shared" si="1"/>
        <v>97273</v>
      </c>
    </row>
    <row r="15" spans="1:31">
      <c r="A15" s="53" t="s">
        <v>68</v>
      </c>
      <c r="B15" s="6">
        <v>4580</v>
      </c>
      <c r="C15" s="6">
        <v>50</v>
      </c>
      <c r="D15" s="6">
        <v>80</v>
      </c>
      <c r="E15" s="6">
        <v>0</v>
      </c>
      <c r="F15" s="6">
        <v>110</v>
      </c>
      <c r="G15" s="6">
        <v>135</v>
      </c>
      <c r="H15" s="6">
        <v>128</v>
      </c>
      <c r="I15" s="6">
        <v>125</v>
      </c>
      <c r="J15" s="6">
        <v>83</v>
      </c>
      <c r="K15" s="6">
        <f t="shared" si="2"/>
        <v>711</v>
      </c>
      <c r="L15" s="6">
        <v>4918</v>
      </c>
      <c r="M15" s="6">
        <v>53794</v>
      </c>
      <c r="N15" s="6">
        <v>1693</v>
      </c>
      <c r="O15" s="6">
        <v>41893</v>
      </c>
      <c r="P15" s="6"/>
      <c r="Q15" s="6">
        <f t="shared" si="1"/>
        <v>95687</v>
      </c>
    </row>
    <row r="16" spans="1:31">
      <c r="A16" s="54" t="s">
        <v>69</v>
      </c>
      <c r="B16" s="31">
        <v>4621</v>
      </c>
      <c r="C16" s="31">
        <v>57</v>
      </c>
      <c r="D16" s="31">
        <v>83</v>
      </c>
      <c r="E16" s="31">
        <v>0</v>
      </c>
      <c r="F16" s="31">
        <v>138</v>
      </c>
      <c r="G16" s="31">
        <v>141</v>
      </c>
      <c r="H16" s="31">
        <v>125</v>
      </c>
      <c r="I16" s="31">
        <v>104</v>
      </c>
      <c r="J16" s="31">
        <v>99</v>
      </c>
      <c r="K16" s="31">
        <f t="shared" si="2"/>
        <v>747</v>
      </c>
      <c r="L16" s="31">
        <v>4921</v>
      </c>
      <c r="M16" s="31">
        <v>55025</v>
      </c>
      <c r="N16" s="31">
        <v>1688</v>
      </c>
      <c r="O16" s="31">
        <v>43505</v>
      </c>
      <c r="P16" s="31"/>
      <c r="Q16" s="31">
        <f>M16+O16</f>
        <v>98530</v>
      </c>
    </row>
    <row r="17" spans="1:17">
      <c r="A17" s="53" t="s">
        <v>77</v>
      </c>
      <c r="B17" s="6">
        <v>4687</v>
      </c>
      <c r="C17" s="6">
        <v>43</v>
      </c>
      <c r="D17" s="6">
        <v>87</v>
      </c>
      <c r="E17" s="6">
        <v>0</v>
      </c>
      <c r="F17" s="6">
        <v>175</v>
      </c>
      <c r="G17" s="6">
        <v>142</v>
      </c>
      <c r="H17" s="6">
        <v>123</v>
      </c>
      <c r="I17" s="6">
        <v>113</v>
      </c>
      <c r="J17" s="6">
        <v>107</v>
      </c>
      <c r="K17" s="6">
        <f t="shared" si="2"/>
        <v>790</v>
      </c>
      <c r="L17" s="6">
        <v>5190</v>
      </c>
      <c r="M17" s="6">
        <v>48664</v>
      </c>
      <c r="N17" s="6">
        <v>1856</v>
      </c>
      <c r="O17" s="6">
        <v>67909</v>
      </c>
      <c r="P17" s="6"/>
      <c r="Q17" s="6">
        <f>M17+O17</f>
        <v>116573</v>
      </c>
    </row>
    <row r="18" spans="1:17">
      <c r="A18" s="54" t="s">
        <v>78</v>
      </c>
      <c r="B18" s="31">
        <v>4862</v>
      </c>
      <c r="C18" s="31">
        <v>62</v>
      </c>
      <c r="D18" s="31">
        <v>101</v>
      </c>
      <c r="E18" s="31">
        <v>0</v>
      </c>
      <c r="F18" s="31">
        <v>166</v>
      </c>
      <c r="G18" s="31">
        <v>139</v>
      </c>
      <c r="H18" s="31">
        <v>140</v>
      </c>
      <c r="I18" s="31">
        <v>98</v>
      </c>
      <c r="J18" s="31">
        <v>113</v>
      </c>
      <c r="K18" s="31">
        <f>SUM(C18:J18)</f>
        <v>819</v>
      </c>
      <c r="L18" s="31">
        <v>5855</v>
      </c>
      <c r="M18" s="31">
        <v>55848</v>
      </c>
      <c r="N18" s="31">
        <v>2019</v>
      </c>
      <c r="O18" s="31">
        <v>73528</v>
      </c>
      <c r="P18" s="31"/>
      <c r="Q18" s="31">
        <f>M18+O18</f>
        <v>129376</v>
      </c>
    </row>
    <row r="19" spans="1:17">
      <c r="A19" s="54" t="s">
        <v>84</v>
      </c>
      <c r="B19" s="31">
        <v>5053</v>
      </c>
      <c r="C19" s="31">
        <v>70</v>
      </c>
      <c r="D19" s="31">
        <v>98</v>
      </c>
      <c r="E19" s="31">
        <v>0</v>
      </c>
      <c r="F19" s="31">
        <v>175</v>
      </c>
      <c r="G19" s="31">
        <v>154</v>
      </c>
      <c r="H19" s="31">
        <v>119</v>
      </c>
      <c r="I19" s="31">
        <v>114</v>
      </c>
      <c r="J19" s="31">
        <v>109</v>
      </c>
      <c r="K19" s="31">
        <f t="shared" si="2"/>
        <v>839</v>
      </c>
      <c r="L19" s="31">
        <v>7204</v>
      </c>
      <c r="M19" s="31">
        <v>78736</v>
      </c>
      <c r="N19" s="31">
        <v>2264</v>
      </c>
      <c r="O19" s="31">
        <v>54667</v>
      </c>
      <c r="P19" s="31"/>
      <c r="Q19" s="31">
        <f>M19+O19</f>
        <v>133403</v>
      </c>
    </row>
    <row r="20" spans="1:17">
      <c r="A20" s="55" t="s">
        <v>87</v>
      </c>
      <c r="B20" s="40">
        <v>5196</v>
      </c>
      <c r="C20" s="40">
        <v>68</v>
      </c>
      <c r="D20" s="40">
        <v>67</v>
      </c>
      <c r="E20" s="40">
        <v>0</v>
      </c>
      <c r="F20" s="40">
        <v>217</v>
      </c>
      <c r="G20" s="40">
        <v>169</v>
      </c>
      <c r="H20" s="40">
        <v>113</v>
      </c>
      <c r="I20" s="40">
        <v>110</v>
      </c>
      <c r="J20" s="40">
        <v>104</v>
      </c>
      <c r="K20" s="40">
        <f t="shared" si="2"/>
        <v>848</v>
      </c>
      <c r="L20" s="40">
        <v>6613</v>
      </c>
      <c r="M20" s="40">
        <v>79857</v>
      </c>
      <c r="N20" s="40">
        <v>1953</v>
      </c>
      <c r="O20" s="40">
        <v>57791</v>
      </c>
      <c r="P20" s="40"/>
      <c r="Q20" s="40">
        <v>137648</v>
      </c>
    </row>
    <row r="21" spans="1:17">
      <c r="A21" s="55" t="s">
        <v>88</v>
      </c>
      <c r="B21" s="40">
        <v>5347</v>
      </c>
      <c r="C21" s="40">
        <v>73</v>
      </c>
      <c r="D21" s="40">
        <v>109</v>
      </c>
      <c r="E21" s="40">
        <v>0</v>
      </c>
      <c r="F21" s="40">
        <v>235</v>
      </c>
      <c r="G21" s="40">
        <v>156</v>
      </c>
      <c r="H21" s="40">
        <v>118</v>
      </c>
      <c r="I21" s="40">
        <v>113</v>
      </c>
      <c r="J21" s="40">
        <v>110</v>
      </c>
      <c r="K21" s="40">
        <f t="shared" ref="K21:K27" si="3">SUM(C21:J21)</f>
        <v>914</v>
      </c>
      <c r="L21" s="40">
        <v>6907</v>
      </c>
      <c r="M21" s="40">
        <v>80544</v>
      </c>
      <c r="N21" s="40">
        <v>1938</v>
      </c>
      <c r="O21" s="40">
        <v>56354</v>
      </c>
      <c r="P21" s="40"/>
      <c r="Q21" s="40">
        <v>136898</v>
      </c>
    </row>
    <row r="22" spans="1:17">
      <c r="A22" s="56" t="s">
        <v>89</v>
      </c>
      <c r="B22" s="49">
        <v>5442</v>
      </c>
      <c r="C22" s="49">
        <v>53</v>
      </c>
      <c r="D22" s="49">
        <v>99</v>
      </c>
      <c r="E22" s="49">
        <v>0</v>
      </c>
      <c r="F22" s="49">
        <v>238</v>
      </c>
      <c r="G22" s="49">
        <v>174</v>
      </c>
      <c r="H22" s="49">
        <v>136</v>
      </c>
      <c r="I22" s="49">
        <v>117</v>
      </c>
      <c r="J22" s="49">
        <v>105</v>
      </c>
      <c r="K22" s="49">
        <f t="shared" si="3"/>
        <v>922</v>
      </c>
      <c r="L22" s="49">
        <v>7228</v>
      </c>
      <c r="M22" s="49">
        <v>87211</v>
      </c>
      <c r="N22" s="49">
        <v>2105</v>
      </c>
      <c r="O22" s="49">
        <v>58046</v>
      </c>
      <c r="P22" s="49"/>
      <c r="Q22" s="49">
        <v>145257</v>
      </c>
    </row>
    <row r="23" spans="1:17">
      <c r="A23" s="54" t="s">
        <v>93</v>
      </c>
      <c r="B23" s="31">
        <v>5546</v>
      </c>
      <c r="C23" s="31">
        <v>59</v>
      </c>
      <c r="D23" s="31">
        <v>91</v>
      </c>
      <c r="E23" s="31">
        <v>0</v>
      </c>
      <c r="F23" s="31">
        <v>231</v>
      </c>
      <c r="G23" s="31">
        <v>180</v>
      </c>
      <c r="H23" s="31">
        <v>136</v>
      </c>
      <c r="I23" s="31">
        <v>128</v>
      </c>
      <c r="J23" s="31">
        <v>105</v>
      </c>
      <c r="K23" s="31">
        <f t="shared" si="3"/>
        <v>930</v>
      </c>
      <c r="L23" s="31">
        <v>8030</v>
      </c>
      <c r="M23" s="31">
        <v>93769</v>
      </c>
      <c r="N23" s="31">
        <v>2062</v>
      </c>
      <c r="O23" s="31">
        <v>50966</v>
      </c>
      <c r="P23" s="31"/>
      <c r="Q23" s="31">
        <v>144735</v>
      </c>
    </row>
    <row r="24" spans="1:17">
      <c r="A24" s="54" t="s">
        <v>95</v>
      </c>
      <c r="B24" s="31">
        <v>5579</v>
      </c>
      <c r="C24" s="31">
        <v>74</v>
      </c>
      <c r="D24" s="31">
        <v>99</v>
      </c>
      <c r="E24" s="31">
        <v>0</v>
      </c>
      <c r="F24" s="31">
        <v>236</v>
      </c>
      <c r="G24" s="31">
        <v>176</v>
      </c>
      <c r="H24" s="31">
        <v>136</v>
      </c>
      <c r="I24" s="31">
        <v>126</v>
      </c>
      <c r="J24" s="31">
        <v>96</v>
      </c>
      <c r="K24" s="31">
        <f t="shared" si="3"/>
        <v>943</v>
      </c>
      <c r="L24" s="31">
        <v>7940</v>
      </c>
      <c r="M24" s="31">
        <v>92821</v>
      </c>
      <c r="N24" s="31">
        <v>2027</v>
      </c>
      <c r="O24" s="31">
        <v>51131</v>
      </c>
      <c r="P24" s="31"/>
      <c r="Q24" s="31">
        <v>143952</v>
      </c>
    </row>
    <row r="25" spans="1:17">
      <c r="A25" s="54" t="s">
        <v>115</v>
      </c>
      <c r="B25" s="31">
        <v>5676</v>
      </c>
      <c r="C25" s="31">
        <v>72</v>
      </c>
      <c r="D25" s="31">
        <v>100</v>
      </c>
      <c r="E25" s="31">
        <v>0</v>
      </c>
      <c r="F25" s="31">
        <v>229</v>
      </c>
      <c r="G25" s="31">
        <v>187</v>
      </c>
      <c r="H25" s="31">
        <v>144</v>
      </c>
      <c r="I25" s="31">
        <v>126</v>
      </c>
      <c r="J25" s="31">
        <v>103</v>
      </c>
      <c r="K25" s="31">
        <f t="shared" si="3"/>
        <v>961</v>
      </c>
      <c r="L25" s="31">
        <v>7381</v>
      </c>
      <c r="M25" s="31">
        <v>89654</v>
      </c>
      <c r="N25" s="31">
        <v>1909</v>
      </c>
      <c r="O25" s="31">
        <v>55734</v>
      </c>
      <c r="P25" s="31"/>
      <c r="Q25" s="31">
        <f>M25+O25</f>
        <v>145388</v>
      </c>
    </row>
    <row r="26" spans="1:17">
      <c r="A26" s="54" t="s">
        <v>117</v>
      </c>
      <c r="B26" s="31">
        <v>5778</v>
      </c>
      <c r="C26" s="31">
        <v>61</v>
      </c>
      <c r="D26" s="31">
        <v>99</v>
      </c>
      <c r="E26" s="31">
        <v>0</v>
      </c>
      <c r="F26" s="31">
        <v>237</v>
      </c>
      <c r="G26" s="31">
        <v>185</v>
      </c>
      <c r="H26" s="31">
        <v>153</v>
      </c>
      <c r="I26" s="31">
        <v>132</v>
      </c>
      <c r="J26" s="31">
        <v>97</v>
      </c>
      <c r="K26" s="31">
        <f>SUM(C26:J26)</f>
        <v>964</v>
      </c>
      <c r="L26" s="31">
        <v>7478</v>
      </c>
      <c r="M26" s="31">
        <v>85331</v>
      </c>
      <c r="N26" s="31">
        <v>1865</v>
      </c>
      <c r="O26" s="31">
        <v>49455</v>
      </c>
      <c r="P26" s="31"/>
      <c r="Q26" s="31">
        <f>M26+O26</f>
        <v>134786</v>
      </c>
    </row>
    <row r="27" spans="1:17">
      <c r="A27" s="57" t="s">
        <v>120</v>
      </c>
      <c r="B27" s="58">
        <v>5811</v>
      </c>
      <c r="C27" s="58">
        <v>82</v>
      </c>
      <c r="D27" s="58">
        <v>94</v>
      </c>
      <c r="E27" s="58">
        <v>0</v>
      </c>
      <c r="F27" s="58">
        <v>220</v>
      </c>
      <c r="G27" s="58">
        <v>179</v>
      </c>
      <c r="H27" s="58">
        <v>161</v>
      </c>
      <c r="I27" s="58">
        <v>135</v>
      </c>
      <c r="J27" s="58">
        <v>102</v>
      </c>
      <c r="K27" s="58">
        <f t="shared" si="3"/>
        <v>973</v>
      </c>
      <c r="L27" s="58">
        <v>7641</v>
      </c>
      <c r="M27" s="58">
        <v>91438</v>
      </c>
      <c r="N27" s="58">
        <v>1877</v>
      </c>
      <c r="O27" s="58">
        <v>50151</v>
      </c>
      <c r="P27" s="58"/>
      <c r="Q27" s="58">
        <f>M27+O27</f>
        <v>141589</v>
      </c>
    </row>
    <row r="28" spans="1:17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ht="23.25" customHeight="1">
      <c r="A29" s="85" t="s">
        <v>27</v>
      </c>
      <c r="B29" s="85"/>
      <c r="C29" s="85"/>
      <c r="D29" s="85"/>
    </row>
    <row r="30" spans="1:17">
      <c r="K30" s="9"/>
      <c r="L30" s="9" t="s">
        <v>75</v>
      </c>
    </row>
    <row r="31" spans="1:17">
      <c r="A31" s="86" t="s">
        <v>28</v>
      </c>
      <c r="B31" s="87"/>
      <c r="C31" s="15" t="s">
        <v>29</v>
      </c>
      <c r="D31" s="15" t="s">
        <v>30</v>
      </c>
      <c r="E31" s="15" t="s">
        <v>31</v>
      </c>
      <c r="F31" s="15" t="s">
        <v>8</v>
      </c>
      <c r="G31" s="15" t="s">
        <v>9</v>
      </c>
      <c r="H31" s="15" t="s">
        <v>10</v>
      </c>
      <c r="I31" s="15" t="s">
        <v>11</v>
      </c>
      <c r="J31" s="15" t="s">
        <v>12</v>
      </c>
      <c r="K31" s="15" t="s">
        <v>32</v>
      </c>
      <c r="L31" s="16" t="s">
        <v>33</v>
      </c>
    </row>
    <row r="32" spans="1:17">
      <c r="A32" s="70" t="s">
        <v>34</v>
      </c>
      <c r="B32" s="71"/>
      <c r="C32" s="12">
        <v>11</v>
      </c>
      <c r="D32" s="88"/>
      <c r="E32" s="88"/>
      <c r="F32" s="12">
        <v>38</v>
      </c>
      <c r="G32" s="12">
        <v>37</v>
      </c>
      <c r="H32" s="12">
        <v>24</v>
      </c>
      <c r="I32" s="12">
        <v>17</v>
      </c>
      <c r="J32" s="12">
        <v>18</v>
      </c>
      <c r="K32" s="12">
        <v>145</v>
      </c>
      <c r="L32" s="13">
        <v>0.42299999999999999</v>
      </c>
    </row>
    <row r="33" spans="1:12">
      <c r="A33" s="70" t="s">
        <v>35</v>
      </c>
      <c r="B33" s="71"/>
      <c r="C33" s="12">
        <v>11</v>
      </c>
      <c r="D33" s="89"/>
      <c r="E33" s="89"/>
      <c r="F33" s="12">
        <v>56</v>
      </c>
      <c r="G33" s="12">
        <v>64</v>
      </c>
      <c r="H33" s="12">
        <v>27</v>
      </c>
      <c r="I33" s="12">
        <v>26</v>
      </c>
      <c r="J33" s="12">
        <v>20</v>
      </c>
      <c r="K33" s="12">
        <v>204</v>
      </c>
      <c r="L33" s="13">
        <v>0.47299999999999998</v>
      </c>
    </row>
    <row r="34" spans="1:12">
      <c r="A34" s="70" t="s">
        <v>36</v>
      </c>
      <c r="B34" s="71"/>
      <c r="C34" s="12">
        <v>18</v>
      </c>
      <c r="D34" s="89"/>
      <c r="E34" s="89"/>
      <c r="F34" s="12">
        <v>71</v>
      </c>
      <c r="G34" s="12">
        <v>73</v>
      </c>
      <c r="H34" s="12">
        <v>36</v>
      </c>
      <c r="I34" s="12">
        <v>25</v>
      </c>
      <c r="J34" s="12">
        <v>24</v>
      </c>
      <c r="K34" s="12">
        <v>247</v>
      </c>
      <c r="L34" s="13">
        <v>0.46400000000000002</v>
      </c>
    </row>
    <row r="35" spans="1:12">
      <c r="A35" s="70" t="s">
        <v>37</v>
      </c>
      <c r="B35" s="71"/>
      <c r="C35" s="12">
        <v>28</v>
      </c>
      <c r="D35" s="89"/>
      <c r="E35" s="89"/>
      <c r="F35" s="12">
        <v>98</v>
      </c>
      <c r="G35" s="12">
        <v>70</v>
      </c>
      <c r="H35" s="12">
        <v>42</v>
      </c>
      <c r="I35" s="12">
        <v>29</v>
      </c>
      <c r="J35" s="12">
        <v>28</v>
      </c>
      <c r="K35" s="12">
        <v>295</v>
      </c>
      <c r="L35" s="13">
        <v>0.50600000000000001</v>
      </c>
    </row>
    <row r="36" spans="1:12">
      <c r="A36" s="70" t="s">
        <v>38</v>
      </c>
      <c r="B36" s="71"/>
      <c r="C36" s="12">
        <v>48</v>
      </c>
      <c r="D36" s="89"/>
      <c r="E36" s="89"/>
      <c r="F36" s="12">
        <v>132</v>
      </c>
      <c r="G36" s="12">
        <v>68</v>
      </c>
      <c r="H36" s="12">
        <v>40</v>
      </c>
      <c r="I36" s="12">
        <v>31</v>
      </c>
      <c r="J36" s="12">
        <v>29</v>
      </c>
      <c r="K36" s="12">
        <v>348</v>
      </c>
      <c r="L36" s="13">
        <v>0.55200000000000005</v>
      </c>
    </row>
    <row r="37" spans="1:12">
      <c r="A37" s="70" t="s">
        <v>39</v>
      </c>
      <c r="B37" s="71"/>
      <c r="C37" s="12">
        <v>65</v>
      </c>
      <c r="D37" s="90"/>
      <c r="E37" s="90"/>
      <c r="F37" s="12">
        <v>155</v>
      </c>
      <c r="G37" s="12">
        <v>77</v>
      </c>
      <c r="H37" s="12">
        <v>52</v>
      </c>
      <c r="I37" s="12">
        <v>21</v>
      </c>
      <c r="J37" s="12">
        <v>26</v>
      </c>
      <c r="K37" s="12">
        <v>396</v>
      </c>
      <c r="L37" s="13">
        <v>0.58199999999999996</v>
      </c>
    </row>
    <row r="38" spans="1:12">
      <c r="A38" s="70" t="s">
        <v>40</v>
      </c>
      <c r="B38" s="71"/>
      <c r="C38" s="12">
        <v>43</v>
      </c>
      <c r="D38" s="12">
        <v>59</v>
      </c>
      <c r="E38" s="12">
        <v>3</v>
      </c>
      <c r="F38" s="12">
        <v>89</v>
      </c>
      <c r="G38" s="12">
        <v>87</v>
      </c>
      <c r="H38" s="12">
        <v>58</v>
      </c>
      <c r="I38" s="12">
        <v>45</v>
      </c>
      <c r="J38" s="12">
        <v>25</v>
      </c>
      <c r="K38" s="12">
        <v>409</v>
      </c>
      <c r="L38" s="13">
        <v>0.57899999999999996</v>
      </c>
    </row>
    <row r="39" spans="1:12">
      <c r="A39" s="70" t="s">
        <v>41</v>
      </c>
      <c r="B39" s="71"/>
      <c r="C39" s="12">
        <v>40</v>
      </c>
      <c r="D39" s="12">
        <v>67</v>
      </c>
      <c r="E39" s="12">
        <v>0</v>
      </c>
      <c r="F39" s="12">
        <v>75</v>
      </c>
      <c r="G39" s="12">
        <v>73</v>
      </c>
      <c r="H39" s="12">
        <v>70</v>
      </c>
      <c r="I39" s="12">
        <v>45</v>
      </c>
      <c r="J39" s="12">
        <v>27</v>
      </c>
      <c r="K39" s="12">
        <v>397</v>
      </c>
      <c r="L39" s="13">
        <v>0.53900000000000003</v>
      </c>
    </row>
    <row r="40" spans="1:12">
      <c r="A40" s="70" t="s">
        <v>70</v>
      </c>
      <c r="B40" s="71"/>
      <c r="C40" s="12">
        <v>43</v>
      </c>
      <c r="D40" s="12">
        <v>57</v>
      </c>
      <c r="E40" s="12">
        <v>0</v>
      </c>
      <c r="F40" s="12">
        <v>81</v>
      </c>
      <c r="G40" s="12">
        <v>81</v>
      </c>
      <c r="H40" s="12">
        <v>78</v>
      </c>
      <c r="I40" s="12">
        <v>42</v>
      </c>
      <c r="J40" s="12">
        <v>32</v>
      </c>
      <c r="K40" s="12">
        <v>414</v>
      </c>
      <c r="L40" s="13">
        <v>0.5847</v>
      </c>
    </row>
    <row r="41" spans="1:12">
      <c r="A41" s="70" t="s">
        <v>71</v>
      </c>
      <c r="B41" s="71"/>
      <c r="C41" s="12">
        <v>30</v>
      </c>
      <c r="D41" s="12">
        <v>55</v>
      </c>
      <c r="E41" s="12">
        <v>0</v>
      </c>
      <c r="F41" s="12">
        <v>69</v>
      </c>
      <c r="G41" s="12">
        <v>83</v>
      </c>
      <c r="H41" s="12">
        <v>73</v>
      </c>
      <c r="I41" s="12">
        <v>57</v>
      </c>
      <c r="J41" s="12">
        <v>30</v>
      </c>
      <c r="K41" s="12">
        <v>397</v>
      </c>
      <c r="L41" s="13">
        <v>0.55840000000000001</v>
      </c>
    </row>
    <row r="42" spans="1:12">
      <c r="A42" s="80" t="s">
        <v>72</v>
      </c>
      <c r="B42" s="81"/>
      <c r="C42" s="35">
        <v>31</v>
      </c>
      <c r="D42" s="35">
        <v>48</v>
      </c>
      <c r="E42" s="35">
        <v>0</v>
      </c>
      <c r="F42" s="35">
        <v>84</v>
      </c>
      <c r="G42" s="35">
        <v>93</v>
      </c>
      <c r="H42" s="35">
        <v>75</v>
      </c>
      <c r="I42" s="35">
        <v>52</v>
      </c>
      <c r="J42" s="35">
        <v>28</v>
      </c>
      <c r="K42" s="35">
        <v>411</v>
      </c>
      <c r="L42" s="36">
        <v>0.55020000000000002</v>
      </c>
    </row>
    <row r="43" spans="1:12">
      <c r="A43" s="70" t="s">
        <v>79</v>
      </c>
      <c r="B43" s="71"/>
      <c r="C43" s="12">
        <v>22</v>
      </c>
      <c r="D43" s="12">
        <v>59</v>
      </c>
      <c r="E43" s="12">
        <v>0</v>
      </c>
      <c r="F43" s="12">
        <v>117</v>
      </c>
      <c r="G43" s="12">
        <v>93</v>
      </c>
      <c r="H43" s="12">
        <v>72</v>
      </c>
      <c r="I43" s="12">
        <v>50</v>
      </c>
      <c r="J43" s="12">
        <v>34</v>
      </c>
      <c r="K43" s="12">
        <v>447</v>
      </c>
      <c r="L43" s="13">
        <v>0.56579999999999997</v>
      </c>
    </row>
    <row r="44" spans="1:12">
      <c r="A44" s="77" t="s">
        <v>80</v>
      </c>
      <c r="B44" s="78"/>
      <c r="C44" s="35">
        <v>34</v>
      </c>
      <c r="D44" s="35">
        <v>71</v>
      </c>
      <c r="E44" s="35">
        <v>0</v>
      </c>
      <c r="F44" s="35">
        <v>117</v>
      </c>
      <c r="G44" s="35">
        <v>102</v>
      </c>
      <c r="H44" s="35">
        <v>86</v>
      </c>
      <c r="I44" s="35">
        <v>55</v>
      </c>
      <c r="J44" s="35">
        <v>36</v>
      </c>
      <c r="K44" s="35">
        <v>501</v>
      </c>
      <c r="L44" s="36">
        <v>0.61170000000000002</v>
      </c>
    </row>
    <row r="45" spans="1:12">
      <c r="A45" s="73" t="s">
        <v>85</v>
      </c>
      <c r="B45" s="74"/>
      <c r="C45" s="35">
        <v>36</v>
      </c>
      <c r="D45" s="35">
        <v>68</v>
      </c>
      <c r="E45" s="35">
        <v>0</v>
      </c>
      <c r="F45" s="35">
        <v>123</v>
      </c>
      <c r="G45" s="35">
        <v>119</v>
      </c>
      <c r="H45" s="35">
        <v>69</v>
      </c>
      <c r="I45" s="35">
        <v>55</v>
      </c>
      <c r="J45" s="35">
        <v>43</v>
      </c>
      <c r="K45" s="35">
        <v>513</v>
      </c>
      <c r="L45" s="36">
        <v>0.61140000000000005</v>
      </c>
    </row>
    <row r="46" spans="1:12">
      <c r="A46" s="77" t="s">
        <v>90</v>
      </c>
      <c r="B46" s="78"/>
      <c r="C46" s="12">
        <v>35</v>
      </c>
      <c r="D46" s="12">
        <v>57</v>
      </c>
      <c r="E46" s="12">
        <v>0</v>
      </c>
      <c r="F46" s="12">
        <v>149</v>
      </c>
      <c r="G46" s="12">
        <v>130</v>
      </c>
      <c r="H46" s="12">
        <v>75</v>
      </c>
      <c r="I46" s="12">
        <v>57</v>
      </c>
      <c r="J46" s="12">
        <v>45</v>
      </c>
      <c r="K46" s="41">
        <f t="shared" ref="K46:K53" si="4">SUM(C46:J46)</f>
        <v>548</v>
      </c>
      <c r="L46" s="13">
        <f t="shared" ref="L46:L51" si="5">K46/K20</f>
        <v>0.64622641509433965</v>
      </c>
    </row>
    <row r="47" spans="1:12">
      <c r="A47" s="77" t="s">
        <v>91</v>
      </c>
      <c r="B47" s="78"/>
      <c r="C47" s="12">
        <v>35</v>
      </c>
      <c r="D47" s="12">
        <v>67</v>
      </c>
      <c r="E47" s="12">
        <v>0</v>
      </c>
      <c r="F47" s="12">
        <v>179</v>
      </c>
      <c r="G47" s="12">
        <v>130</v>
      </c>
      <c r="H47" s="12">
        <v>67</v>
      </c>
      <c r="I47" s="12">
        <v>55</v>
      </c>
      <c r="J47" s="12">
        <v>40</v>
      </c>
      <c r="K47" s="41">
        <f t="shared" si="4"/>
        <v>573</v>
      </c>
      <c r="L47" s="13">
        <f t="shared" si="5"/>
        <v>0.62691466083150982</v>
      </c>
    </row>
    <row r="48" spans="1:12">
      <c r="A48" s="75" t="s">
        <v>92</v>
      </c>
      <c r="B48" s="76"/>
      <c r="C48" s="43">
        <v>36</v>
      </c>
      <c r="D48" s="43">
        <v>68</v>
      </c>
      <c r="E48" s="43">
        <v>0</v>
      </c>
      <c r="F48" s="43">
        <v>189</v>
      </c>
      <c r="G48" s="43">
        <v>134</v>
      </c>
      <c r="H48" s="43">
        <v>69</v>
      </c>
      <c r="I48" s="43">
        <v>56</v>
      </c>
      <c r="J48" s="43">
        <v>48</v>
      </c>
      <c r="K48" s="50">
        <f t="shared" si="4"/>
        <v>600</v>
      </c>
      <c r="L48" s="44">
        <f t="shared" si="5"/>
        <v>0.65075921908893708</v>
      </c>
    </row>
    <row r="49" spans="1:12">
      <c r="A49" s="73" t="s">
        <v>94</v>
      </c>
      <c r="B49" s="74"/>
      <c r="C49" s="35">
        <v>22</v>
      </c>
      <c r="D49" s="35">
        <v>55</v>
      </c>
      <c r="E49" s="35">
        <v>0</v>
      </c>
      <c r="F49" s="35">
        <v>198</v>
      </c>
      <c r="G49" s="35">
        <v>158</v>
      </c>
      <c r="H49" s="35">
        <v>109</v>
      </c>
      <c r="I49" s="35">
        <v>72</v>
      </c>
      <c r="J49" s="35">
        <v>52</v>
      </c>
      <c r="K49" s="51">
        <f t="shared" si="4"/>
        <v>666</v>
      </c>
      <c r="L49" s="36">
        <f t="shared" si="5"/>
        <v>0.71612903225806457</v>
      </c>
    </row>
    <row r="50" spans="1:12">
      <c r="A50" s="73" t="s">
        <v>96</v>
      </c>
      <c r="B50" s="74"/>
      <c r="C50" s="35">
        <v>27</v>
      </c>
      <c r="D50" s="35">
        <v>51</v>
      </c>
      <c r="E50" s="35">
        <v>0</v>
      </c>
      <c r="F50" s="35">
        <v>185</v>
      </c>
      <c r="G50" s="35">
        <v>138</v>
      </c>
      <c r="H50" s="35">
        <v>86</v>
      </c>
      <c r="I50" s="35">
        <v>68</v>
      </c>
      <c r="J50" s="35">
        <v>43</v>
      </c>
      <c r="K50" s="51">
        <f t="shared" si="4"/>
        <v>598</v>
      </c>
      <c r="L50" s="36">
        <f t="shared" si="5"/>
        <v>0.63414634146341464</v>
      </c>
    </row>
    <row r="51" spans="1:12">
      <c r="A51" s="77" t="s">
        <v>116</v>
      </c>
      <c r="B51" s="78"/>
      <c r="C51" s="12">
        <v>30</v>
      </c>
      <c r="D51" s="12">
        <v>58</v>
      </c>
      <c r="E51" s="12">
        <v>0</v>
      </c>
      <c r="F51" s="12">
        <v>186</v>
      </c>
      <c r="G51" s="12">
        <v>141</v>
      </c>
      <c r="H51" s="12">
        <v>90</v>
      </c>
      <c r="I51" s="12">
        <v>68</v>
      </c>
      <c r="J51" s="12">
        <v>43</v>
      </c>
      <c r="K51" s="41">
        <f>SUM(C51:J51)</f>
        <v>616</v>
      </c>
      <c r="L51" s="13">
        <f t="shared" si="5"/>
        <v>0.64099895941727369</v>
      </c>
    </row>
    <row r="52" spans="1:12">
      <c r="A52" s="75" t="s">
        <v>118</v>
      </c>
      <c r="B52" s="76"/>
      <c r="C52" s="43">
        <v>31</v>
      </c>
      <c r="D52" s="43">
        <v>62</v>
      </c>
      <c r="E52" s="43">
        <v>0</v>
      </c>
      <c r="F52" s="43">
        <v>181</v>
      </c>
      <c r="G52" s="43">
        <v>146</v>
      </c>
      <c r="H52" s="43">
        <v>95</v>
      </c>
      <c r="I52" s="43">
        <v>76</v>
      </c>
      <c r="J52" s="43">
        <v>35</v>
      </c>
      <c r="K52" s="50">
        <f>SUM(C52:J52)</f>
        <v>626</v>
      </c>
      <c r="L52" s="44">
        <f>K52/K25</f>
        <v>0.65140478668054114</v>
      </c>
    </row>
    <row r="53" spans="1:12">
      <c r="A53" s="95" t="s">
        <v>119</v>
      </c>
      <c r="B53" s="96"/>
      <c r="C53" s="63">
        <f>382/12</f>
        <v>31.833333333333332</v>
      </c>
      <c r="D53" s="63">
        <f>725/12</f>
        <v>60.416666666666664</v>
      </c>
      <c r="E53" s="63">
        <v>0</v>
      </c>
      <c r="F53" s="63">
        <f>2031/12</f>
        <v>169.25</v>
      </c>
      <c r="G53" s="63">
        <f>1733/12</f>
        <v>144.41666666666666</v>
      </c>
      <c r="H53" s="63">
        <f>1259/12</f>
        <v>104.91666666666667</v>
      </c>
      <c r="I53" s="63">
        <f>981/12</f>
        <v>81.75</v>
      </c>
      <c r="J53" s="63">
        <f>530/12</f>
        <v>44.166666666666664</v>
      </c>
      <c r="K53" s="64">
        <f t="shared" si="4"/>
        <v>636.74999999999989</v>
      </c>
      <c r="L53" s="62">
        <f>K53/K27</f>
        <v>0.65441932168550865</v>
      </c>
    </row>
    <row r="54" spans="1:1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/>
    </row>
    <row r="55" spans="1:12" ht="18.75" customHeight="1">
      <c r="A55" s="85" t="s">
        <v>42</v>
      </c>
      <c r="B55" s="85"/>
      <c r="C55" s="85"/>
    </row>
    <row r="56" spans="1:12">
      <c r="F56" s="9" t="s">
        <v>75</v>
      </c>
    </row>
    <row r="57" spans="1:12" ht="24">
      <c r="A57" s="14" t="s">
        <v>28</v>
      </c>
      <c r="B57" s="15" t="s">
        <v>45</v>
      </c>
      <c r="C57" s="15" t="s">
        <v>46</v>
      </c>
      <c r="D57" s="15" t="s">
        <v>47</v>
      </c>
      <c r="E57" s="15" t="s">
        <v>121</v>
      </c>
      <c r="F57" s="15" t="s">
        <v>43</v>
      </c>
      <c r="G57" s="16" t="s">
        <v>44</v>
      </c>
    </row>
    <row r="58" spans="1:12">
      <c r="A58" s="11" t="s">
        <v>34</v>
      </c>
      <c r="B58" s="12">
        <v>40</v>
      </c>
      <c r="C58" s="12">
        <v>42</v>
      </c>
      <c r="D58" s="12">
        <v>1</v>
      </c>
      <c r="E58" s="66"/>
      <c r="F58" s="12">
        <v>83</v>
      </c>
      <c r="G58" s="13">
        <v>0.24199999999999999</v>
      </c>
    </row>
    <row r="59" spans="1:12">
      <c r="A59" s="11" t="s">
        <v>35</v>
      </c>
      <c r="B59" s="12">
        <v>50</v>
      </c>
      <c r="C59" s="12">
        <v>43</v>
      </c>
      <c r="D59" s="12">
        <v>0</v>
      </c>
      <c r="E59" s="66"/>
      <c r="F59" s="12">
        <v>93</v>
      </c>
      <c r="G59" s="13">
        <v>0.216</v>
      </c>
    </row>
    <row r="60" spans="1:12">
      <c r="A60" s="11" t="s">
        <v>36</v>
      </c>
      <c r="B60" s="12">
        <v>78</v>
      </c>
      <c r="C60" s="12">
        <v>35</v>
      </c>
      <c r="D60" s="12">
        <v>2</v>
      </c>
      <c r="E60" s="66"/>
      <c r="F60" s="12">
        <v>115</v>
      </c>
      <c r="G60" s="13">
        <v>0.216</v>
      </c>
    </row>
    <row r="61" spans="1:12">
      <c r="A61" s="11" t="s">
        <v>37</v>
      </c>
      <c r="B61" s="12">
        <v>72</v>
      </c>
      <c r="C61" s="12">
        <v>41</v>
      </c>
      <c r="D61" s="12">
        <v>7</v>
      </c>
      <c r="E61" s="66"/>
      <c r="F61" s="12">
        <v>120</v>
      </c>
      <c r="G61" s="13">
        <v>0.20599999999999999</v>
      </c>
    </row>
    <row r="62" spans="1:12">
      <c r="A62" s="11" t="s">
        <v>38</v>
      </c>
      <c r="B62" s="12">
        <v>73</v>
      </c>
      <c r="C62" s="12">
        <v>53</v>
      </c>
      <c r="D62" s="12">
        <v>13</v>
      </c>
      <c r="E62" s="66"/>
      <c r="F62" s="12">
        <v>139</v>
      </c>
      <c r="G62" s="13">
        <v>0.221</v>
      </c>
    </row>
    <row r="63" spans="1:12">
      <c r="A63" s="11" t="s">
        <v>39</v>
      </c>
      <c r="B63" s="12">
        <v>86</v>
      </c>
      <c r="C63" s="12">
        <v>61</v>
      </c>
      <c r="D63" s="12">
        <v>15</v>
      </c>
      <c r="E63" s="66"/>
      <c r="F63" s="12">
        <v>162</v>
      </c>
      <c r="G63" s="13">
        <v>0.23799999999999999</v>
      </c>
    </row>
    <row r="64" spans="1:12">
      <c r="A64" s="11" t="s">
        <v>40</v>
      </c>
      <c r="B64" s="12">
        <v>85</v>
      </c>
      <c r="C64" s="12">
        <v>65</v>
      </c>
      <c r="D64" s="12">
        <v>15</v>
      </c>
      <c r="E64" s="66"/>
      <c r="F64" s="12">
        <v>165</v>
      </c>
      <c r="G64" s="13">
        <v>0.23400000000000001</v>
      </c>
    </row>
    <row r="65" spans="1:7">
      <c r="A65" s="11" t="s">
        <v>41</v>
      </c>
      <c r="B65" s="12">
        <v>87</v>
      </c>
      <c r="C65" s="12">
        <v>58</v>
      </c>
      <c r="D65" s="12">
        <v>16</v>
      </c>
      <c r="E65" s="66"/>
      <c r="F65" s="12">
        <v>161</v>
      </c>
      <c r="G65" s="13">
        <v>0.218</v>
      </c>
    </row>
    <row r="66" spans="1:7">
      <c r="A66" s="11" t="s">
        <v>70</v>
      </c>
      <c r="B66" s="12">
        <v>86</v>
      </c>
      <c r="C66" s="12">
        <v>59</v>
      </c>
      <c r="D66" s="12">
        <v>8</v>
      </c>
      <c r="E66" s="66"/>
      <c r="F66" s="12">
        <f>SUM(B66:E66)</f>
        <v>153</v>
      </c>
      <c r="G66" s="13">
        <v>0.21609999999999999</v>
      </c>
    </row>
    <row r="67" spans="1:7">
      <c r="A67" s="11" t="s">
        <v>71</v>
      </c>
      <c r="B67" s="12">
        <v>85</v>
      </c>
      <c r="C67" s="12">
        <v>45</v>
      </c>
      <c r="D67" s="12">
        <v>7</v>
      </c>
      <c r="E67" s="66"/>
      <c r="F67" s="12">
        <f>SUM(B67:E67)</f>
        <v>137</v>
      </c>
      <c r="G67" s="13">
        <v>0.19270000000000001</v>
      </c>
    </row>
    <row r="68" spans="1:7" ht="12.75" customHeight="1">
      <c r="A68" s="34" t="s">
        <v>72</v>
      </c>
      <c r="B68" s="35">
        <v>86</v>
      </c>
      <c r="C68" s="35">
        <v>54</v>
      </c>
      <c r="D68" s="35">
        <v>9</v>
      </c>
      <c r="E68" s="67"/>
      <c r="F68" s="35">
        <f>SUM(B68:E68)</f>
        <v>149</v>
      </c>
      <c r="G68" s="36">
        <v>0.19950000000000001</v>
      </c>
    </row>
    <row r="69" spans="1:7" ht="12.75" customHeight="1">
      <c r="A69" s="11" t="s">
        <v>81</v>
      </c>
      <c r="B69" s="12" ph="1">
        <v>100</v>
      </c>
      <c r="C69" s="12" ph="1">
        <v>55</v>
      </c>
      <c r="D69" s="12" ph="1">
        <v>10</v>
      </c>
      <c r="E69" s="66" ph="1"/>
      <c r="F69" s="12" ph="1">
        <v>165</v>
      </c>
      <c r="G69" s="13" ph="1">
        <v>0.20880000000000001</v>
      </c>
    </row>
    <row r="70" spans="1:7" ht="12.75" customHeight="1">
      <c r="A70" s="11" t="s">
        <v>82</v>
      </c>
      <c r="B70" s="12" ph="1">
        <v>109</v>
      </c>
      <c r="C70" s="12" ph="1">
        <v>58</v>
      </c>
      <c r="D70" s="12" ph="1">
        <v>5</v>
      </c>
      <c r="E70" s="66" ph="1"/>
      <c r="F70" s="12" ph="1">
        <v>172</v>
      </c>
      <c r="G70" s="13" ph="1">
        <v>0.21</v>
      </c>
    </row>
    <row r="71" spans="1:7" ht="12.75" customHeight="1">
      <c r="A71" s="42" t="s">
        <v>86</v>
      </c>
      <c r="B71" s="43" ph="1">
        <v>102</v>
      </c>
      <c r="C71" s="43" ph="1">
        <v>51</v>
      </c>
      <c r="D71" s="43" ph="1">
        <v>5</v>
      </c>
      <c r="E71" s="68" ph="1"/>
      <c r="F71" s="43" ph="1">
        <f>B71+C71+E71</f>
        <v>153</v>
      </c>
      <c r="G71" s="44" ph="1">
        <v>0.1883</v>
      </c>
    </row>
    <row r="72" spans="1:7" ht="12.75" customHeight="1">
      <c r="A72" s="11" t="s">
        <v>90</v>
      </c>
      <c r="B72" s="12" ph="1">
        <v>100</v>
      </c>
      <c r="C72" s="12" ph="1">
        <v>54</v>
      </c>
      <c r="D72" s="12" ph="1">
        <v>7</v>
      </c>
      <c r="E72" s="66" ph="1"/>
      <c r="F72" s="12" ph="1">
        <f t="shared" ref="F72:F79" si="6">SUM(B72:E72)</f>
        <v>161</v>
      </c>
      <c r="G72" s="13" ph="1">
        <f>F73/K20</f>
        <v>0.18867924528301888</v>
      </c>
    </row>
    <row r="73" spans="1:7" ht="12.75" customHeight="1">
      <c r="A73" s="11" t="s">
        <v>91</v>
      </c>
      <c r="B73" s="12" ph="1">
        <v>106</v>
      </c>
      <c r="C73" s="12" ph="1">
        <v>49</v>
      </c>
      <c r="D73" s="12" ph="1">
        <v>5</v>
      </c>
      <c r="E73" s="66" ph="1"/>
      <c r="F73" s="12" ph="1">
        <f t="shared" si="6"/>
        <v>160</v>
      </c>
      <c r="G73" s="13" ph="1">
        <f t="shared" ref="G73:G79" si="7">F73/K21</f>
        <v>0.17505470459518599</v>
      </c>
    </row>
    <row r="74" spans="1:7" ht="12.75" customHeight="1">
      <c r="A74" s="34" t="s">
        <v>92</v>
      </c>
      <c r="B74" s="35" ph="1">
        <v>108</v>
      </c>
      <c r="C74" s="35" ph="1">
        <v>57</v>
      </c>
      <c r="D74" s="35" ph="1">
        <v>8</v>
      </c>
      <c r="E74" s="67" ph="1"/>
      <c r="F74" s="35" ph="1">
        <f t="shared" si="6"/>
        <v>173</v>
      </c>
      <c r="G74" s="36" ph="1">
        <f t="shared" si="7"/>
        <v>0.18763557483731019</v>
      </c>
    </row>
    <row r="75" spans="1:7" ht="12.75" customHeight="1">
      <c r="A75" s="34" t="s">
        <v>94</v>
      </c>
      <c r="B75" s="35" ph="1">
        <v>110</v>
      </c>
      <c r="C75" s="35" ph="1">
        <v>55</v>
      </c>
      <c r="D75" s="35" ph="1">
        <v>6</v>
      </c>
      <c r="E75" s="67" ph="1"/>
      <c r="F75" s="35" ph="1">
        <f t="shared" si="6"/>
        <v>171</v>
      </c>
      <c r="G75" s="36" ph="1">
        <f t="shared" si="7"/>
        <v>0.18387096774193548</v>
      </c>
    </row>
    <row r="76" spans="1:7" ht="12.75" customHeight="1">
      <c r="A76" s="34" t="s">
        <v>96</v>
      </c>
      <c r="B76" s="35" ph="1">
        <v>110</v>
      </c>
      <c r="C76" s="35" ph="1">
        <v>56</v>
      </c>
      <c r="D76" s="35" ph="1">
        <v>3</v>
      </c>
      <c r="E76" s="67" ph="1"/>
      <c r="F76" s="35" ph="1">
        <f t="shared" si="6"/>
        <v>169</v>
      </c>
      <c r="G76" s="36" ph="1">
        <f t="shared" si="7"/>
        <v>0.17921527041357371</v>
      </c>
    </row>
    <row r="77" spans="1:7" ht="12.75" customHeight="1">
      <c r="A77" s="11" t="s">
        <v>116</v>
      </c>
      <c r="B77" s="12" ph="1">
        <v>105</v>
      </c>
      <c r="C77" s="12" ph="1">
        <v>51</v>
      </c>
      <c r="D77" s="12" ph="1">
        <v>3</v>
      </c>
      <c r="E77" s="66" ph="1"/>
      <c r="F77" s="12" ph="1">
        <f t="shared" si="6"/>
        <v>159</v>
      </c>
      <c r="G77" s="13" ph="1">
        <f t="shared" si="7"/>
        <v>0.16545265348595214</v>
      </c>
    </row>
    <row r="78" spans="1:7" ht="12.75" customHeight="1">
      <c r="A78" s="42" t="s">
        <v>118</v>
      </c>
      <c r="B78" s="43" ph="1">
        <v>100</v>
      </c>
      <c r="C78" s="43" ph="1">
        <v>54</v>
      </c>
      <c r="D78" s="43" ph="1">
        <v>0</v>
      </c>
      <c r="E78" s="69" ph="1"/>
      <c r="F78" s="43" ph="1">
        <f t="shared" si="6"/>
        <v>154</v>
      </c>
      <c r="G78" s="44" ph="1">
        <f t="shared" si="7"/>
        <v>0.15975103734439833</v>
      </c>
    </row>
    <row r="79" spans="1:7" ht="12.75" customHeight="1">
      <c r="A79" s="65" t="s">
        <v>119</v>
      </c>
      <c r="B79" s="63" ph="1">
        <f>1163/12</f>
        <v>96.916666666666671</v>
      </c>
      <c r="C79" s="63" ph="1">
        <f>631/12</f>
        <v>52.583333333333336</v>
      </c>
      <c r="D79" s="61" ph="1">
        <v>4</v>
      </c>
      <c r="E79" s="61" ph="1">
        <v>83</v>
      </c>
      <c r="F79" s="63" ph="1">
        <f t="shared" si="6"/>
        <v>236.5</v>
      </c>
      <c r="G79" s="62" ph="1">
        <f t="shared" si="7"/>
        <v>0.24306269270298048</v>
      </c>
    </row>
    <row r="81" spans="1:25">
      <c r="A81" s="94" t="s">
        <v>65</v>
      </c>
      <c r="B81" s="94"/>
      <c r="C81" s="94"/>
      <c r="D81" s="94"/>
      <c r="E81" s="17"/>
      <c r="F81" s="18"/>
      <c r="G81" s="18"/>
      <c r="H81" s="18"/>
      <c r="I81" s="19"/>
      <c r="J81" s="19"/>
    </row>
    <row r="82" spans="1:25">
      <c r="A82" s="18"/>
      <c r="B82" s="18"/>
      <c r="C82" s="18"/>
      <c r="D82" s="18"/>
      <c r="E82" s="18"/>
      <c r="F82" s="18"/>
      <c r="G82" s="18"/>
      <c r="H82" s="18"/>
      <c r="I82" s="19"/>
      <c r="J82" s="19"/>
      <c r="N82" s="9"/>
      <c r="X82" s="9"/>
      <c r="Y82" s="9" t="s">
        <v>76</v>
      </c>
    </row>
    <row r="83" spans="1:25" s="3" customFormat="1" ht="18" customHeight="1">
      <c r="A83" s="97" t="s">
        <v>48</v>
      </c>
      <c r="B83" s="98"/>
      <c r="C83" s="99"/>
      <c r="D83" s="59" t="s">
        <v>97</v>
      </c>
      <c r="E83" s="59" t="s">
        <v>98</v>
      </c>
      <c r="F83" s="59" t="s">
        <v>99</v>
      </c>
      <c r="G83" s="59" t="s">
        <v>100</v>
      </c>
      <c r="H83" s="59" t="s">
        <v>101</v>
      </c>
      <c r="I83" s="59" t="s">
        <v>102</v>
      </c>
      <c r="J83" s="60" t="s">
        <v>103</v>
      </c>
      <c r="K83" s="60" t="s">
        <v>104</v>
      </c>
      <c r="L83" s="60" t="s">
        <v>105</v>
      </c>
      <c r="M83" s="60" t="s">
        <v>106</v>
      </c>
      <c r="N83" s="60" t="s">
        <v>107</v>
      </c>
      <c r="O83" s="60" t="s">
        <v>108</v>
      </c>
      <c r="P83" s="60" t="s">
        <v>109</v>
      </c>
      <c r="Q83" s="60" t="s">
        <v>110</v>
      </c>
      <c r="R83" s="46" t="s">
        <v>111</v>
      </c>
      <c r="S83" s="46" t="s">
        <v>91</v>
      </c>
      <c r="T83" s="46" t="s">
        <v>112</v>
      </c>
      <c r="U83" s="46" t="s">
        <v>113</v>
      </c>
      <c r="V83" s="46" t="s">
        <v>114</v>
      </c>
      <c r="W83" s="46" t="s">
        <v>116</v>
      </c>
      <c r="X83" s="46" t="s">
        <v>118</v>
      </c>
      <c r="Y83" s="46" t="s">
        <v>119</v>
      </c>
    </row>
    <row r="84" spans="1:25" ht="18" customHeight="1">
      <c r="A84" s="100"/>
      <c r="B84" s="101"/>
      <c r="C84" s="102"/>
      <c r="D84" s="20" t="s">
        <v>49</v>
      </c>
      <c r="E84" s="20" t="s">
        <v>49</v>
      </c>
      <c r="F84" s="20" t="s">
        <v>49</v>
      </c>
      <c r="G84" s="20" t="s">
        <v>49</v>
      </c>
      <c r="H84" s="20" t="s">
        <v>49</v>
      </c>
      <c r="I84" s="20" t="s">
        <v>49</v>
      </c>
      <c r="J84" s="21" t="s">
        <v>49</v>
      </c>
      <c r="K84" s="21" t="s">
        <v>49</v>
      </c>
      <c r="L84" s="21" t="s">
        <v>49</v>
      </c>
      <c r="M84" s="21" t="s">
        <v>49</v>
      </c>
      <c r="N84" s="21" t="s">
        <v>49</v>
      </c>
      <c r="O84" s="21" t="s">
        <v>49</v>
      </c>
      <c r="P84" s="21" t="s">
        <v>49</v>
      </c>
      <c r="Q84" s="21" t="s">
        <v>49</v>
      </c>
      <c r="R84" s="21" t="s">
        <v>49</v>
      </c>
      <c r="S84" s="21" t="s">
        <v>49</v>
      </c>
      <c r="T84" s="21" t="s">
        <v>49</v>
      </c>
      <c r="U84" s="21" t="s">
        <v>49</v>
      </c>
      <c r="V84" s="21" t="s">
        <v>49</v>
      </c>
      <c r="W84" s="21" t="s">
        <v>49</v>
      </c>
      <c r="X84" s="21" t="s">
        <v>49</v>
      </c>
      <c r="Y84" s="21" t="s">
        <v>49</v>
      </c>
    </row>
    <row r="85" spans="1:25" ht="18" customHeight="1">
      <c r="A85" s="103" t="s">
        <v>50</v>
      </c>
      <c r="B85" s="104"/>
      <c r="C85" s="105"/>
      <c r="D85" s="22">
        <v>13083915</v>
      </c>
      <c r="E85" s="22">
        <f t="shared" ref="E85:N85" si="8">SUM(E86:E91)</f>
        <v>18438539</v>
      </c>
      <c r="F85" s="22">
        <f t="shared" si="8"/>
        <v>23399967</v>
      </c>
      <c r="G85" s="22">
        <f t="shared" si="8"/>
        <v>29605127</v>
      </c>
      <c r="H85" s="22">
        <f t="shared" si="8"/>
        <v>35299770</v>
      </c>
      <c r="I85" s="22">
        <f t="shared" si="8"/>
        <v>37646194</v>
      </c>
      <c r="J85" s="22">
        <f t="shared" si="8"/>
        <v>41035315.083333328</v>
      </c>
      <c r="K85" s="22">
        <f t="shared" si="8"/>
        <v>44188615</v>
      </c>
      <c r="L85" s="28">
        <f t="shared" si="8"/>
        <v>48010413</v>
      </c>
      <c r="M85" s="28">
        <f t="shared" si="8"/>
        <v>51279489</v>
      </c>
      <c r="N85" s="28">
        <f t="shared" si="8"/>
        <v>52331195</v>
      </c>
      <c r="O85" s="28">
        <f t="shared" ref="O85:T85" si="9">SUM(O86:O91)</f>
        <v>53265153</v>
      </c>
      <c r="P85" s="28">
        <f t="shared" si="9"/>
        <v>60404703</v>
      </c>
      <c r="Q85" s="28">
        <f t="shared" si="9"/>
        <v>65613025</v>
      </c>
      <c r="R85" s="28">
        <f t="shared" si="9"/>
        <v>67888647</v>
      </c>
      <c r="S85" s="28">
        <f t="shared" si="9"/>
        <v>68334967</v>
      </c>
      <c r="T85" s="28">
        <f t="shared" si="9"/>
        <v>74003813</v>
      </c>
      <c r="U85" s="28">
        <f>SUM(U86:U91)</f>
        <v>78156633</v>
      </c>
      <c r="V85" s="22">
        <f>SUM(V86:V91)</f>
        <v>77351559</v>
      </c>
      <c r="W85" s="22">
        <f>SUM(W86:W91)</f>
        <v>77640103</v>
      </c>
      <c r="X85" s="22">
        <f>SUM(X86:X91)</f>
        <v>68797328</v>
      </c>
      <c r="Y85" s="22">
        <f>SUM(Y86:Y91)</f>
        <v>85096430</v>
      </c>
    </row>
    <row r="86" spans="1:25" ht="18" customHeight="1">
      <c r="A86" s="100"/>
      <c r="B86" s="101" t="s">
        <v>51</v>
      </c>
      <c r="C86" s="102"/>
      <c r="D86" s="23">
        <v>9153345</v>
      </c>
      <c r="E86" s="23">
        <v>12788693</v>
      </c>
      <c r="F86" s="23">
        <v>15367849</v>
      </c>
      <c r="G86" s="23">
        <v>18111987</v>
      </c>
      <c r="H86" s="23">
        <v>20746106</v>
      </c>
      <c r="I86" s="23">
        <v>21362458</v>
      </c>
      <c r="J86" s="24">
        <f>292381812/12</f>
        <v>24365151</v>
      </c>
      <c r="K86" s="23">
        <v>26788934</v>
      </c>
      <c r="L86" s="30">
        <v>28752825</v>
      </c>
      <c r="M86" s="30">
        <v>29975992</v>
      </c>
      <c r="N86" s="30">
        <v>31132071</v>
      </c>
      <c r="O86" s="30">
        <v>32425234</v>
      </c>
      <c r="P86" s="30">
        <v>36018155</v>
      </c>
      <c r="Q86" s="30">
        <v>38648059</v>
      </c>
      <c r="R86" s="47">
        <v>41065876</v>
      </c>
      <c r="S86" s="47">
        <v>43739885</v>
      </c>
      <c r="T86" s="47">
        <v>45222903</v>
      </c>
      <c r="U86" s="47">
        <v>46398387</v>
      </c>
      <c r="V86" s="47">
        <v>47679554</v>
      </c>
      <c r="W86" s="47">
        <v>49957950</v>
      </c>
      <c r="X86" s="47">
        <v>40589077</v>
      </c>
      <c r="Y86" s="47">
        <f>653378032/12</f>
        <v>54448169.333333336</v>
      </c>
    </row>
    <row r="87" spans="1:25" ht="18" customHeight="1">
      <c r="A87" s="100"/>
      <c r="B87" s="101" t="s">
        <v>52</v>
      </c>
      <c r="C87" s="102"/>
      <c r="D87" s="23">
        <v>1647142</v>
      </c>
      <c r="E87" s="23">
        <v>2752550</v>
      </c>
      <c r="F87" s="23">
        <v>4227920</v>
      </c>
      <c r="G87" s="23">
        <v>5752502</v>
      </c>
      <c r="H87" s="23">
        <v>6411107</v>
      </c>
      <c r="I87" s="23">
        <v>6385213</v>
      </c>
      <c r="J87" s="23">
        <f>70238853/12</f>
        <v>5853237.75</v>
      </c>
      <c r="K87" s="23">
        <v>6906098</v>
      </c>
      <c r="L87" s="30">
        <v>8250631</v>
      </c>
      <c r="M87" s="30">
        <v>8833986</v>
      </c>
      <c r="N87" s="30">
        <v>8085229</v>
      </c>
      <c r="O87" s="30">
        <v>7364210</v>
      </c>
      <c r="P87" s="30">
        <v>9761430</v>
      </c>
      <c r="Q87" s="30">
        <v>10807652</v>
      </c>
      <c r="R87" s="47">
        <v>10273954</v>
      </c>
      <c r="S87" s="47">
        <v>7507148</v>
      </c>
      <c r="T87" s="47">
        <v>8637206</v>
      </c>
      <c r="U87" s="47">
        <v>11840140</v>
      </c>
      <c r="V87" s="47">
        <v>10120227</v>
      </c>
      <c r="W87" s="47">
        <v>8476704</v>
      </c>
      <c r="X87" s="47">
        <v>8960426</v>
      </c>
      <c r="Y87" s="47">
        <f>137197429/12</f>
        <v>11433119.083333334</v>
      </c>
    </row>
    <row r="88" spans="1:25" ht="18" customHeight="1">
      <c r="A88" s="100"/>
      <c r="B88" s="101" t="s">
        <v>53</v>
      </c>
      <c r="C88" s="102"/>
      <c r="D88" s="23"/>
      <c r="E88" s="23"/>
      <c r="F88" s="23"/>
      <c r="G88" s="23"/>
      <c r="H88" s="23"/>
      <c r="I88" s="23"/>
      <c r="J88" s="23"/>
      <c r="K88" s="23"/>
      <c r="L88" s="30"/>
      <c r="M88" s="30"/>
      <c r="N88" s="30"/>
      <c r="O88" s="30"/>
      <c r="P88" s="30"/>
      <c r="Q88" s="30"/>
      <c r="R88" s="47"/>
      <c r="S88" s="47"/>
      <c r="T88" s="47"/>
      <c r="U88" s="47"/>
      <c r="V88" s="47"/>
      <c r="W88" s="47"/>
      <c r="X88" s="47"/>
      <c r="Y88" s="47"/>
    </row>
    <row r="89" spans="1:25" ht="18" customHeight="1">
      <c r="A89" s="100"/>
      <c r="B89" s="106" t="s">
        <v>73</v>
      </c>
      <c r="C89" s="107"/>
      <c r="D89" s="23">
        <v>1883656</v>
      </c>
      <c r="E89" s="23">
        <v>2424740</v>
      </c>
      <c r="F89" s="23">
        <v>3151169</v>
      </c>
      <c r="G89" s="23">
        <v>5137608</v>
      </c>
      <c r="H89" s="23">
        <v>7579670</v>
      </c>
      <c r="I89" s="23">
        <v>9391390</v>
      </c>
      <c r="J89" s="23">
        <f>121438145/12</f>
        <v>10119845.416666666</v>
      </c>
      <c r="K89" s="23">
        <v>9926396</v>
      </c>
      <c r="L89" s="30">
        <v>10411802</v>
      </c>
      <c r="M89" s="30">
        <v>11814983</v>
      </c>
      <c r="N89" s="30">
        <v>12379593</v>
      </c>
      <c r="O89" s="30">
        <v>12712093</v>
      </c>
      <c r="P89" s="30">
        <v>13864818</v>
      </c>
      <c r="Q89" s="30">
        <v>15229694</v>
      </c>
      <c r="R89" s="47">
        <v>15612946</v>
      </c>
      <c r="S89" s="47">
        <v>16189120</v>
      </c>
      <c r="T89" s="47">
        <v>19409995</v>
      </c>
      <c r="U89" s="47">
        <v>19338860</v>
      </c>
      <c r="V89" s="47">
        <v>18945980</v>
      </c>
      <c r="W89" s="47">
        <v>18502457</v>
      </c>
      <c r="X89" s="47">
        <v>18504054</v>
      </c>
      <c r="Y89" s="47">
        <f>223389819/12</f>
        <v>18615818.25</v>
      </c>
    </row>
    <row r="90" spans="1:25" ht="18" customHeight="1">
      <c r="A90" s="100"/>
      <c r="B90" s="101" t="s">
        <v>54</v>
      </c>
      <c r="C90" s="102"/>
      <c r="D90" s="23">
        <v>82158</v>
      </c>
      <c r="E90" s="23">
        <v>84473</v>
      </c>
      <c r="F90" s="23">
        <v>114868</v>
      </c>
      <c r="G90" s="23">
        <v>91145</v>
      </c>
      <c r="H90" s="23">
        <v>144679</v>
      </c>
      <c r="I90" s="23">
        <v>109789</v>
      </c>
      <c r="J90" s="23">
        <f>2242692/12</f>
        <v>186891</v>
      </c>
      <c r="K90" s="23">
        <v>114196</v>
      </c>
      <c r="L90" s="30">
        <v>153812</v>
      </c>
      <c r="M90" s="30">
        <v>144001</v>
      </c>
      <c r="N90" s="30">
        <v>121661</v>
      </c>
      <c r="O90" s="30">
        <v>110192</v>
      </c>
      <c r="P90" s="30">
        <v>130311</v>
      </c>
      <c r="Q90" s="30">
        <v>119218</v>
      </c>
      <c r="R90" s="47">
        <v>127554</v>
      </c>
      <c r="S90" s="47">
        <v>109299</v>
      </c>
      <c r="T90" s="47">
        <v>163733</v>
      </c>
      <c r="U90" s="47">
        <v>124789</v>
      </c>
      <c r="V90" s="47">
        <v>98670</v>
      </c>
      <c r="W90" s="47">
        <v>101316</v>
      </c>
      <c r="X90" s="47">
        <v>134190</v>
      </c>
      <c r="Y90" s="47">
        <f>1928043/12</f>
        <v>160670.25</v>
      </c>
    </row>
    <row r="91" spans="1:25" ht="18" customHeight="1">
      <c r="A91" s="100"/>
      <c r="B91" s="101" t="s">
        <v>55</v>
      </c>
      <c r="C91" s="102"/>
      <c r="D91" s="23">
        <v>317614</v>
      </c>
      <c r="E91" s="23">
        <v>388083</v>
      </c>
      <c r="F91" s="23">
        <v>538161</v>
      </c>
      <c r="G91" s="23">
        <v>511885</v>
      </c>
      <c r="H91" s="23">
        <v>418208</v>
      </c>
      <c r="I91" s="23">
        <v>397344</v>
      </c>
      <c r="J91" s="23">
        <f>6122279/12</f>
        <v>510189.91666666669</v>
      </c>
      <c r="K91" s="23">
        <v>452991</v>
      </c>
      <c r="L91" s="30">
        <v>441343</v>
      </c>
      <c r="M91" s="30">
        <v>510527</v>
      </c>
      <c r="N91" s="30">
        <v>612641</v>
      </c>
      <c r="O91" s="30">
        <v>653424</v>
      </c>
      <c r="P91" s="30">
        <v>629989</v>
      </c>
      <c r="Q91" s="30">
        <v>808402</v>
      </c>
      <c r="R91" s="47">
        <v>808317</v>
      </c>
      <c r="S91" s="47">
        <v>789515</v>
      </c>
      <c r="T91" s="47">
        <v>569976</v>
      </c>
      <c r="U91" s="47">
        <v>454457</v>
      </c>
      <c r="V91" s="47">
        <v>507128</v>
      </c>
      <c r="W91" s="47">
        <v>601676</v>
      </c>
      <c r="X91" s="47">
        <v>609581</v>
      </c>
      <c r="Y91" s="47">
        <f>5263837/12</f>
        <v>438653.08333333331</v>
      </c>
    </row>
    <row r="92" spans="1:25" ht="18" customHeight="1">
      <c r="A92" s="103" t="s">
        <v>56</v>
      </c>
      <c r="B92" s="104"/>
      <c r="C92" s="105"/>
      <c r="D92" s="22">
        <v>24444205</v>
      </c>
      <c r="E92" s="22">
        <f>SUM(E93:E95)</f>
        <v>26732264</v>
      </c>
      <c r="F92" s="22">
        <f>SUM(F93:F95)</f>
        <v>33521251</v>
      </c>
      <c r="G92" s="22">
        <f>SUM(G93:G95)</f>
        <v>35480269</v>
      </c>
      <c r="H92" s="22">
        <f>SUM(H93:H95)</f>
        <v>41833519</v>
      </c>
      <c r="I92" s="22">
        <f>SUM(I93:I95)</f>
        <v>45707098</v>
      </c>
      <c r="J92" s="22">
        <f t="shared" ref="J92:T92" si="10">SUM(J93:J96)</f>
        <v>40634941.749999993</v>
      </c>
      <c r="K92" s="22">
        <f t="shared" si="10"/>
        <v>38672246</v>
      </c>
      <c r="L92" s="28">
        <f t="shared" si="10"/>
        <v>38777615</v>
      </c>
      <c r="M92" s="28">
        <f t="shared" si="10"/>
        <v>34910834</v>
      </c>
      <c r="N92" s="28">
        <f t="shared" si="10"/>
        <v>36253886</v>
      </c>
      <c r="O92" s="28">
        <f t="shared" si="10"/>
        <v>39524145</v>
      </c>
      <c r="P92" s="28">
        <f>SUM(P93:P96)</f>
        <v>42087880</v>
      </c>
      <c r="Q92" s="28">
        <f t="shared" si="10"/>
        <v>40003106</v>
      </c>
      <c r="R92" s="28">
        <f t="shared" si="10"/>
        <v>41112016</v>
      </c>
      <c r="S92" s="28">
        <f t="shared" si="10"/>
        <v>40408634</v>
      </c>
      <c r="T92" s="28">
        <f t="shared" si="10"/>
        <v>42211770</v>
      </c>
      <c r="U92" s="28">
        <f>SUM(U93:U96)</f>
        <v>42634334</v>
      </c>
      <c r="V92" s="22">
        <f>SUM(V93:V96)</f>
        <v>42609209</v>
      </c>
      <c r="W92" s="22">
        <f>SUM(W93:W96)</f>
        <v>41695266</v>
      </c>
      <c r="X92" s="22">
        <f>SUM(X93:X96)</f>
        <v>41212222</v>
      </c>
      <c r="Y92" s="22">
        <f>SUM(Y93:Y96)</f>
        <v>41792194.750000007</v>
      </c>
    </row>
    <row r="93" spans="1:25" ht="18" customHeight="1">
      <c r="A93" s="100"/>
      <c r="B93" s="101" t="s">
        <v>62</v>
      </c>
      <c r="C93" s="102"/>
      <c r="D93" s="23">
        <v>12315598</v>
      </c>
      <c r="E93" s="23">
        <v>15121361</v>
      </c>
      <c r="F93" s="23">
        <v>22862770</v>
      </c>
      <c r="G93" s="23">
        <v>20830519</v>
      </c>
      <c r="H93" s="23">
        <v>21110900</v>
      </c>
      <c r="I93" s="23">
        <v>22119735</v>
      </c>
      <c r="J93" s="23">
        <f>236020435/12</f>
        <v>19668369.583333332</v>
      </c>
      <c r="K93" s="23">
        <v>20538172</v>
      </c>
      <c r="L93" s="30">
        <v>20579549</v>
      </c>
      <c r="M93" s="30">
        <v>20861343</v>
      </c>
      <c r="N93" s="30">
        <v>20825491</v>
      </c>
      <c r="O93" s="30">
        <v>22177896</v>
      </c>
      <c r="P93" s="30">
        <v>26268099</v>
      </c>
      <c r="Q93" s="30">
        <v>25566663</v>
      </c>
      <c r="R93" s="47">
        <v>25034709</v>
      </c>
      <c r="S93" s="47">
        <v>26064821</v>
      </c>
      <c r="T93" s="47">
        <v>26300953</v>
      </c>
      <c r="U93" s="47">
        <v>26947647</v>
      </c>
      <c r="V93" s="47">
        <v>27670652</v>
      </c>
      <c r="W93" s="47">
        <v>27377791</v>
      </c>
      <c r="X93" s="47">
        <v>26046210</v>
      </c>
      <c r="Y93" s="47">
        <f>300938918/12</f>
        <v>25078243.166666668</v>
      </c>
    </row>
    <row r="94" spans="1:25" ht="18" customHeight="1">
      <c r="A94" s="100"/>
      <c r="B94" s="101" t="s">
        <v>63</v>
      </c>
      <c r="C94" s="102"/>
      <c r="D94" s="23">
        <v>11821156</v>
      </c>
      <c r="E94" s="23">
        <v>11610903</v>
      </c>
      <c r="F94" s="23">
        <v>9929064</v>
      </c>
      <c r="G94" s="23">
        <v>11313045</v>
      </c>
      <c r="H94" s="23">
        <v>15053739</v>
      </c>
      <c r="I94" s="23">
        <v>16788266</v>
      </c>
      <c r="J94" s="23">
        <f>182738277/12</f>
        <v>15228189.75</v>
      </c>
      <c r="K94" s="23">
        <v>13408142</v>
      </c>
      <c r="L94" s="30">
        <v>13880272</v>
      </c>
      <c r="M94" s="30">
        <v>10814181</v>
      </c>
      <c r="N94" s="30">
        <v>12409085</v>
      </c>
      <c r="O94" s="30">
        <v>14711638</v>
      </c>
      <c r="P94" s="30">
        <v>13618257</v>
      </c>
      <c r="Q94" s="30">
        <v>13102055</v>
      </c>
      <c r="R94" s="47">
        <v>13672926</v>
      </c>
      <c r="S94" s="47">
        <v>12455067</v>
      </c>
      <c r="T94" s="47">
        <v>13057514</v>
      </c>
      <c r="U94" s="47">
        <v>13585289</v>
      </c>
      <c r="V94" s="47">
        <v>13927606</v>
      </c>
      <c r="W94" s="47">
        <v>13275338</v>
      </c>
      <c r="X94" s="47">
        <v>13997935</v>
      </c>
      <c r="Y94" s="47">
        <f>167754710/12</f>
        <v>13979559.166666666</v>
      </c>
    </row>
    <row r="95" spans="1:25" ht="18" customHeight="1">
      <c r="A95" s="100"/>
      <c r="B95" s="101" t="s">
        <v>64</v>
      </c>
      <c r="C95" s="102"/>
      <c r="D95" s="23">
        <v>307451</v>
      </c>
      <c r="E95" s="23">
        <v>0</v>
      </c>
      <c r="F95" s="23">
        <v>729417</v>
      </c>
      <c r="G95" s="23">
        <v>3336705</v>
      </c>
      <c r="H95" s="23">
        <v>5668880</v>
      </c>
      <c r="I95" s="23">
        <v>6799097</v>
      </c>
      <c r="J95" s="23">
        <f>61215713/12</f>
        <v>5101309.416666667</v>
      </c>
      <c r="K95" s="23">
        <v>4417932</v>
      </c>
      <c r="L95" s="30">
        <v>3968469</v>
      </c>
      <c r="M95" s="30">
        <v>3023138</v>
      </c>
      <c r="N95" s="30">
        <v>2760705</v>
      </c>
      <c r="O95" s="30">
        <v>2465298</v>
      </c>
      <c r="P95" s="30">
        <v>2095917</v>
      </c>
      <c r="Q95" s="30">
        <v>1251296</v>
      </c>
      <c r="R95" s="47">
        <v>2206173</v>
      </c>
      <c r="S95" s="47">
        <v>1789381</v>
      </c>
      <c r="T95" s="47">
        <v>2691156</v>
      </c>
      <c r="U95" s="47">
        <v>1939251</v>
      </c>
      <c r="V95" s="47">
        <v>977853</v>
      </c>
      <c r="W95" s="47">
        <v>1006311</v>
      </c>
      <c r="X95" s="47">
        <v>1126898</v>
      </c>
      <c r="Y95" s="47">
        <f>31209787/12</f>
        <v>2600815.5833333335</v>
      </c>
    </row>
    <row r="96" spans="1:25" ht="18" customHeight="1">
      <c r="A96" s="100"/>
      <c r="B96" s="101" t="s">
        <v>57</v>
      </c>
      <c r="C96" s="102"/>
      <c r="D96" s="25"/>
      <c r="E96" s="25"/>
      <c r="F96" s="25"/>
      <c r="G96" s="25"/>
      <c r="H96" s="25"/>
      <c r="I96" s="25"/>
      <c r="J96" s="23">
        <v>637073</v>
      </c>
      <c r="K96" s="23">
        <v>308000</v>
      </c>
      <c r="L96" s="30">
        <v>349325</v>
      </c>
      <c r="M96" s="30">
        <v>212172</v>
      </c>
      <c r="N96" s="30">
        <v>258605</v>
      </c>
      <c r="O96" s="30">
        <v>169313</v>
      </c>
      <c r="P96" s="30">
        <v>105607</v>
      </c>
      <c r="Q96" s="30">
        <v>83092</v>
      </c>
      <c r="R96" s="47">
        <v>198208</v>
      </c>
      <c r="S96" s="47">
        <v>99365</v>
      </c>
      <c r="T96" s="47">
        <v>162147</v>
      </c>
      <c r="U96" s="47">
        <v>162147</v>
      </c>
      <c r="V96" s="47">
        <v>33098</v>
      </c>
      <c r="W96" s="47">
        <v>35826</v>
      </c>
      <c r="X96" s="47">
        <v>41179</v>
      </c>
      <c r="Y96" s="47">
        <f>1602922/12</f>
        <v>133576.83333333334</v>
      </c>
    </row>
    <row r="97" spans="1:25" ht="18" customHeight="1">
      <c r="A97" s="103" t="s">
        <v>74</v>
      </c>
      <c r="B97" s="104"/>
      <c r="C97" s="105"/>
      <c r="D97" s="26"/>
      <c r="E97" s="26"/>
      <c r="F97" s="26"/>
      <c r="G97" s="26"/>
      <c r="H97" s="26"/>
      <c r="I97" s="22">
        <v>1158089</v>
      </c>
      <c r="J97" s="22">
        <f>36988320/12</f>
        <v>3082360</v>
      </c>
      <c r="K97" s="22">
        <v>3464535</v>
      </c>
      <c r="L97" s="28">
        <v>3743336</v>
      </c>
      <c r="M97" s="28">
        <v>3673245</v>
      </c>
      <c r="N97" s="28">
        <v>3824841</v>
      </c>
      <c r="O97" s="28">
        <v>4354477</v>
      </c>
      <c r="P97" s="28">
        <v>5320938</v>
      </c>
      <c r="Q97" s="28">
        <v>5553420</v>
      </c>
      <c r="R97" s="28">
        <v>5706690</v>
      </c>
      <c r="S97" s="28">
        <v>5338509</v>
      </c>
      <c r="T97" s="28">
        <v>4832155</v>
      </c>
      <c r="U97" s="28">
        <v>4299625</v>
      </c>
      <c r="V97" s="22">
        <v>3994880</v>
      </c>
      <c r="W97" s="22">
        <v>3511850</v>
      </c>
      <c r="X97" s="22">
        <v>3385167</v>
      </c>
      <c r="Y97" s="22">
        <f>35517148/12</f>
        <v>2959762.3333333335</v>
      </c>
    </row>
    <row r="98" spans="1:25" ht="18" customHeight="1">
      <c r="A98" s="108" t="s">
        <v>58</v>
      </c>
      <c r="B98" s="109"/>
      <c r="C98" s="110"/>
      <c r="D98" s="23">
        <v>113514</v>
      </c>
      <c r="E98" s="23">
        <v>171725</v>
      </c>
      <c r="F98" s="23">
        <v>252474</v>
      </c>
      <c r="G98" s="23">
        <v>305224</v>
      </c>
      <c r="H98" s="23">
        <v>393710</v>
      </c>
      <c r="I98" s="23">
        <v>653765</v>
      </c>
      <c r="J98" s="23">
        <f>11945039/12</f>
        <v>995419.91666666663</v>
      </c>
      <c r="K98" s="23">
        <v>1071763</v>
      </c>
      <c r="L98" s="30">
        <v>1076833</v>
      </c>
      <c r="M98" s="30">
        <v>1073163</v>
      </c>
      <c r="N98" s="30">
        <v>1459297</v>
      </c>
      <c r="O98" s="30">
        <v>1473036</v>
      </c>
      <c r="P98" s="30">
        <v>1869435</v>
      </c>
      <c r="Q98" s="30">
        <v>2035873</v>
      </c>
      <c r="R98" s="47">
        <v>2058999</v>
      </c>
      <c r="S98" s="47">
        <v>2083019</v>
      </c>
      <c r="T98" s="47">
        <v>2347497</v>
      </c>
      <c r="U98" s="47">
        <v>2351914</v>
      </c>
      <c r="V98" s="47">
        <v>2397123</v>
      </c>
      <c r="W98" s="47">
        <v>1981471</v>
      </c>
      <c r="X98" s="47">
        <v>2509675</v>
      </c>
      <c r="Y98" s="47">
        <f>32088668/12</f>
        <v>2674055.6666666665</v>
      </c>
    </row>
    <row r="99" spans="1:25" ht="18" customHeight="1">
      <c r="A99" s="108" t="s">
        <v>59</v>
      </c>
      <c r="B99" s="109"/>
      <c r="C99" s="110"/>
      <c r="D99" s="23">
        <v>50412</v>
      </c>
      <c r="E99" s="23">
        <v>76013</v>
      </c>
      <c r="F99" s="23">
        <v>95136</v>
      </c>
      <c r="G99" s="23">
        <v>115060</v>
      </c>
      <c r="H99" s="23">
        <v>108250</v>
      </c>
      <c r="I99" s="23">
        <v>114523</v>
      </c>
      <c r="J99" s="23">
        <f>1432980/12</f>
        <v>119415</v>
      </c>
      <c r="K99" s="23">
        <v>125625</v>
      </c>
      <c r="L99" s="30">
        <v>128843</v>
      </c>
      <c r="M99" s="30">
        <v>125085</v>
      </c>
      <c r="N99" s="30">
        <v>129593</v>
      </c>
      <c r="O99" s="30">
        <v>135270</v>
      </c>
      <c r="P99" s="30">
        <v>133046</v>
      </c>
      <c r="Q99" s="30">
        <v>142607</v>
      </c>
      <c r="R99" s="47">
        <v>119657</v>
      </c>
      <c r="S99" s="47">
        <v>131763</v>
      </c>
      <c r="T99" s="47">
        <v>118731</v>
      </c>
      <c r="U99" s="47">
        <v>108551</v>
      </c>
      <c r="V99" s="47">
        <v>125612</v>
      </c>
      <c r="W99" s="47">
        <v>122784</v>
      </c>
      <c r="X99" s="47">
        <v>145943</v>
      </c>
      <c r="Y99" s="47">
        <f>1815198/12</f>
        <v>151266.5</v>
      </c>
    </row>
    <row r="100" spans="1:25" ht="18" customHeight="1">
      <c r="A100" s="111" t="s">
        <v>60</v>
      </c>
      <c r="B100" s="112"/>
      <c r="C100" s="113"/>
      <c r="D100" s="22">
        <f t="shared" ref="D100:N100" si="11">D85+D92+D97+D98+D99</f>
        <v>37692046</v>
      </c>
      <c r="E100" s="22">
        <f t="shared" si="11"/>
        <v>45418541</v>
      </c>
      <c r="F100" s="22">
        <f t="shared" si="11"/>
        <v>57268828</v>
      </c>
      <c r="G100" s="22">
        <f t="shared" si="11"/>
        <v>65505680</v>
      </c>
      <c r="H100" s="22">
        <f t="shared" si="11"/>
        <v>77635249</v>
      </c>
      <c r="I100" s="22">
        <f t="shared" si="11"/>
        <v>85279669</v>
      </c>
      <c r="J100" s="22">
        <f>J85+J92+J97+J98+J99</f>
        <v>85867451.749999985</v>
      </c>
      <c r="K100" s="22">
        <f t="shared" si="11"/>
        <v>87522784</v>
      </c>
      <c r="L100" s="28">
        <f t="shared" si="11"/>
        <v>91737040</v>
      </c>
      <c r="M100" s="28">
        <f t="shared" si="11"/>
        <v>91061816</v>
      </c>
      <c r="N100" s="28">
        <f t="shared" si="11"/>
        <v>93998812</v>
      </c>
      <c r="O100" s="28">
        <f t="shared" ref="O100:Y100" si="12">O85+O92+O97+O98+O99</f>
        <v>98752081</v>
      </c>
      <c r="P100" s="28">
        <f t="shared" si="12"/>
        <v>109816002</v>
      </c>
      <c r="Q100" s="28">
        <f t="shared" si="12"/>
        <v>113348031</v>
      </c>
      <c r="R100" s="28">
        <f t="shared" si="12"/>
        <v>116886009</v>
      </c>
      <c r="S100" s="28">
        <f t="shared" si="12"/>
        <v>116296892</v>
      </c>
      <c r="T100" s="28">
        <f t="shared" si="12"/>
        <v>123513966</v>
      </c>
      <c r="U100" s="28">
        <f t="shared" si="12"/>
        <v>127551057</v>
      </c>
      <c r="V100" s="22">
        <f t="shared" si="12"/>
        <v>126478383</v>
      </c>
      <c r="W100" s="22">
        <f t="shared" si="12"/>
        <v>124951474</v>
      </c>
      <c r="X100" s="22">
        <f t="shared" si="12"/>
        <v>116050335</v>
      </c>
      <c r="Y100" s="22">
        <f t="shared" si="12"/>
        <v>132673709.25</v>
      </c>
    </row>
    <row r="101" spans="1:25" ht="18" customHeight="1">
      <c r="A101" s="18"/>
      <c r="B101" s="18"/>
      <c r="D101" s="18"/>
      <c r="E101" s="18"/>
      <c r="F101" s="18"/>
      <c r="G101" s="18"/>
      <c r="H101" s="18"/>
      <c r="I101" s="18"/>
      <c r="J101" s="19"/>
      <c r="K101" s="19"/>
      <c r="L101" s="29"/>
      <c r="M101" s="29"/>
      <c r="N101" s="29"/>
      <c r="O101" s="29"/>
      <c r="P101" s="29"/>
      <c r="Q101" s="29"/>
      <c r="R101" s="45"/>
      <c r="S101" s="45"/>
      <c r="T101" s="45"/>
      <c r="U101" s="45"/>
      <c r="V101" s="45"/>
      <c r="W101" s="45"/>
      <c r="X101" s="45"/>
      <c r="Y101" s="45"/>
    </row>
    <row r="102" spans="1:25" ht="18" customHeight="1">
      <c r="A102" s="114" t="s">
        <v>61</v>
      </c>
      <c r="B102" s="115"/>
      <c r="C102" s="116"/>
      <c r="D102" s="23">
        <v>414612505</v>
      </c>
      <c r="E102" s="23">
        <v>545022475</v>
      </c>
      <c r="F102" s="23">
        <v>687225918</v>
      </c>
      <c r="G102" s="23">
        <v>786068145</v>
      </c>
      <c r="H102" s="23">
        <v>931622967</v>
      </c>
      <c r="I102" s="27">
        <v>1023356019</v>
      </c>
      <c r="J102" s="27">
        <v>1030409424</v>
      </c>
      <c r="K102" s="27">
        <v>1050273390</v>
      </c>
      <c r="L102" s="30">
        <v>1100844451</v>
      </c>
      <c r="M102" s="30">
        <v>1092741770</v>
      </c>
      <c r="N102" s="30">
        <v>1127985734</v>
      </c>
      <c r="O102" s="30">
        <v>1167333658</v>
      </c>
      <c r="P102" s="30">
        <v>1317792092</v>
      </c>
      <c r="Q102" s="30">
        <v>1360176354</v>
      </c>
      <c r="R102" s="48">
        <v>1402632177</v>
      </c>
      <c r="S102" s="48">
        <v>1395562771</v>
      </c>
      <c r="T102" s="48">
        <v>1482167678</v>
      </c>
      <c r="U102" s="48">
        <v>1529056452</v>
      </c>
      <c r="V102" s="47">
        <v>1517740662</v>
      </c>
      <c r="W102" s="47">
        <v>1504776522</v>
      </c>
      <c r="X102" s="47">
        <v>1535170284</v>
      </c>
      <c r="Y102" s="47">
        <v>1592084511</v>
      </c>
    </row>
    <row r="104" spans="1:25">
      <c r="A104" s="117" t="s">
        <v>66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</row>
  </sheetData>
  <mergeCells count="57">
    <mergeCell ref="A97:C97"/>
    <mergeCell ref="A98:C98"/>
    <mergeCell ref="A99:C99"/>
    <mergeCell ref="A100:C100"/>
    <mergeCell ref="A102:C102"/>
    <mergeCell ref="A104:K104"/>
    <mergeCell ref="A92:C92"/>
    <mergeCell ref="A93:A96"/>
    <mergeCell ref="B93:C93"/>
    <mergeCell ref="B94:C94"/>
    <mergeCell ref="B95:C95"/>
    <mergeCell ref="B96:C96"/>
    <mergeCell ref="A83:C84"/>
    <mergeCell ref="A85:C85"/>
    <mergeCell ref="A86:A91"/>
    <mergeCell ref="B86:C86"/>
    <mergeCell ref="B87:C87"/>
    <mergeCell ref="B89:C89"/>
    <mergeCell ref="B90:C90"/>
    <mergeCell ref="B91:C91"/>
    <mergeCell ref="B88:C88"/>
    <mergeCell ref="A55:C55"/>
    <mergeCell ref="A81:D81"/>
    <mergeCell ref="A45:B45"/>
    <mergeCell ref="A43:B43"/>
    <mergeCell ref="A44:B44"/>
    <mergeCell ref="A46:B46"/>
    <mergeCell ref="A50:B50"/>
    <mergeCell ref="A53:B53"/>
    <mergeCell ref="A51:B51"/>
    <mergeCell ref="A52:B52"/>
    <mergeCell ref="Q4:Q5"/>
    <mergeCell ref="D6:D11"/>
    <mergeCell ref="E6:E11"/>
    <mergeCell ref="A29:D29"/>
    <mergeCell ref="A31:B31"/>
    <mergeCell ref="A32:B32"/>
    <mergeCell ref="D32:D37"/>
    <mergeCell ref="C4:K4"/>
    <mergeCell ref="E32:E37"/>
    <mergeCell ref="A33:B33"/>
    <mergeCell ref="N4:O4"/>
    <mergeCell ref="A35:B35"/>
    <mergeCell ref="A48:B48"/>
    <mergeCell ref="A47:B47"/>
    <mergeCell ref="A36:B36"/>
    <mergeCell ref="A37:B37"/>
    <mergeCell ref="A38:B38"/>
    <mergeCell ref="A4:A5"/>
    <mergeCell ref="A42:B42"/>
    <mergeCell ref="B4:B5"/>
    <mergeCell ref="A39:B39"/>
    <mergeCell ref="A40:B40"/>
    <mergeCell ref="A41:B41"/>
    <mergeCell ref="A34:B34"/>
    <mergeCell ref="L4:M4"/>
    <mergeCell ref="A49:B49"/>
  </mergeCells>
  <phoneticPr fontId="3"/>
  <printOptions horizontalCentered="1"/>
  <pageMargins left="0.78740157480314965" right="0.78740157480314965" top="0.31496062992125984" bottom="0.19685039370078741" header="0.51181102362204722" footer="0.51181102362204722"/>
  <pageSetup paperSize="9" scale="39" orientation="landscape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年間給付額・受給者</vt:lpstr>
      <vt:lpstr>年間給付額・受給者!Print_Area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2022-06-21T01:01:38Z</cp:lastPrinted>
  <dcterms:created xsi:type="dcterms:W3CDTF">2004-06-03T09:12:14Z</dcterms:created>
  <dcterms:modified xsi:type="dcterms:W3CDTF">2023-06-06T05:12:25Z</dcterms:modified>
</cp:coreProperties>
</file>